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10" windowHeight="9990" tabRatio="897" firstSheet="1" activeTab="2"/>
  </bookViews>
  <sheets>
    <sheet name="Trial 09-10(30-11-10)" sheetId="1" state="hidden" r:id="rId1"/>
    <sheet name="Trial Balance" sheetId="2" r:id="rId2"/>
    <sheet name="BS " sheetId="3" r:id="rId3"/>
    <sheet name="P&amp;L" sheetId="4" r:id="rId4"/>
    <sheet name="SH1,2 CAP" sheetId="5" r:id="rId5"/>
    <sheet name="SH3LOANS" sheetId="6" r:id="rId6"/>
    <sheet name="SH4FA" sheetId="7" r:id="rId7"/>
    <sheet name="SH5,6CA,LOANS" sheetId="8" r:id="rId8"/>
    <sheet name="SH 7,8 L&amp; Adv" sheetId="9" r:id="rId9"/>
    <sheet name="SH9CL" sheetId="10" r:id="rId10"/>
    <sheet name="Sub SCH" sheetId="11" r:id="rId11"/>
    <sheet name="SH10MISC.INC" sheetId="12" r:id="rId12"/>
    <sheet name="Trial balance 2010-11" sheetId="13" r:id="rId13"/>
    <sheet name="SH11MAT&amp;STORES" sheetId="14" r:id="rId14"/>
    <sheet name="Comsumption (10 -11)" sheetId="15" r:id="rId15"/>
    <sheet name="SH12MANUF XPEN" sheetId="16" r:id="rId16"/>
    <sheet name="SH13PRIOR PE" sheetId="17" r:id="rId17"/>
  </sheets>
  <externalReferences>
    <externalReference r:id="rId20"/>
    <externalReference r:id="rId21"/>
    <externalReference r:id="rId22"/>
    <externalReference r:id="rId23"/>
  </externalReferences>
  <definedNames>
    <definedName name="_xlnm.Print_Area" localSheetId="2">'BS '!$A$1:$J$54</definedName>
    <definedName name="_xlnm.Print_Area" localSheetId="3">'P&amp;L'!$A$1:$H$73</definedName>
    <definedName name="_xlnm.Print_Area" localSheetId="8">'SH 7,8 L&amp; Adv'!$A$1:$F$49</definedName>
    <definedName name="_xlnm.Print_Area" localSheetId="4">'SH1,2 CAP'!$A$1:$E$29</definedName>
    <definedName name="_xlnm.Print_Area" localSheetId="11">'SH10MISC.INC'!$A$1:$F$28</definedName>
    <definedName name="_xlnm.Print_Area" localSheetId="13">'SH11MAT&amp;STORES'!$A$1:$I$43</definedName>
    <definedName name="_xlnm.Print_Area" localSheetId="15">'SH12MANUF XPEN'!$A$1:$G$47</definedName>
    <definedName name="_xlnm.Print_Area" localSheetId="16">'SH13PRIOR PE'!$A$1:$D$16</definedName>
    <definedName name="_xlnm.Print_Area" localSheetId="5">'SH3LOANS'!$A$1:$G$53</definedName>
    <definedName name="_xlnm.Print_Area" localSheetId="6">'SH4FA'!$A$1:$N$62</definedName>
    <definedName name="_xlnm.Print_Area" localSheetId="7">'SH5,6CA,LOANS'!$B$1:$F$55</definedName>
    <definedName name="_xlnm.Print_Area" localSheetId="9">'SH9CL'!$A$1:$F$46</definedName>
    <definedName name="_xlnm.Print_Area" localSheetId="10">'Sub SCH'!$A$1:$M$600</definedName>
  </definedNames>
  <calcPr fullCalcOnLoad="1"/>
</workbook>
</file>

<file path=xl/comments10.xml><?xml version="1.0" encoding="utf-8"?>
<comments xmlns="http://schemas.openxmlformats.org/spreadsheetml/2006/main">
  <authors>
    <author>accounts</author>
  </authors>
  <commentList>
    <comment ref="B38" authorId="0">
      <text>
        <r>
          <rPr>
            <sz val="8"/>
            <rFont val="Tahoma"/>
            <family val="2"/>
          </rPr>
          <t xml:space="preserve">shortfall in the fund provided for.need to change the wording from premium?
</t>
        </r>
      </text>
    </comment>
  </commentList>
</comments>
</file>

<file path=xl/comments11.xml><?xml version="1.0" encoding="utf-8"?>
<comments xmlns="http://schemas.openxmlformats.org/spreadsheetml/2006/main">
  <authors>
    <author>Author</author>
    <author>Mr.TT</author>
    <author>cfa</author>
    <author>accounts6</author>
  </authors>
  <commentList>
    <comment ref="G238" authorId="0">
      <text>
        <r>
          <rPr>
            <b/>
            <sz val="8"/>
            <rFont val="Tahoma"/>
            <family val="2"/>
          </rPr>
          <t>Author:</t>
        </r>
        <r>
          <rPr>
            <sz val="8"/>
            <rFont val="Tahoma"/>
            <family val="2"/>
          </rPr>
          <t xml:space="preserve">
Advise given to write of the balance,</t>
        </r>
      </text>
    </comment>
    <comment ref="I423" authorId="0">
      <text>
        <r>
          <rPr>
            <sz val="8"/>
            <rFont val="Tahoma"/>
            <family val="2"/>
          </rPr>
          <t xml:space="preserve">onam gift
</t>
        </r>
      </text>
    </comment>
    <comment ref="I505" authorId="1">
      <text>
        <r>
          <rPr>
            <b/>
            <sz val="8"/>
            <rFont val="Tahoma"/>
            <family val="2"/>
          </rPr>
          <t>Mr.TT:</t>
        </r>
        <r>
          <rPr>
            <sz val="8"/>
            <rFont val="Tahoma"/>
            <family val="2"/>
          </rPr>
          <t xml:space="preserve">
Fire Insurance Rs.158879+Insurance on paper godown Rs. 12466
</t>
        </r>
      </text>
    </comment>
    <comment ref="G434" authorId="2">
      <text>
        <r>
          <rPr>
            <b/>
            <sz val="8"/>
            <rFont val="Tahoma"/>
            <family val="2"/>
          </rPr>
          <t>cfa:</t>
        </r>
        <r>
          <rPr>
            <sz val="8"/>
            <rFont val="Tahoma"/>
            <family val="2"/>
          </rPr>
          <t xml:space="preserve">
from miscellanoeus income</t>
        </r>
      </text>
    </comment>
    <comment ref="I300" authorId="3">
      <text>
        <r>
          <rPr>
            <b/>
            <sz val="8"/>
            <rFont val="Tahoma"/>
            <family val="0"/>
          </rPr>
          <t>cfa :
Central warehousing Corp- Rs.223345/- &amp;central warehousing copr Rs.1912/-</t>
        </r>
      </text>
    </comment>
  </commentList>
</comments>
</file>

<file path=xl/comments16.xml><?xml version="1.0" encoding="utf-8"?>
<comments xmlns="http://schemas.openxmlformats.org/spreadsheetml/2006/main">
  <authors>
    <author>admin</author>
    <author>Mr.TT</author>
  </authors>
  <commentList>
    <comment ref="G14" authorId="0">
      <text>
        <r>
          <rPr>
            <b/>
            <sz val="8"/>
            <rFont val="Tahoma"/>
            <family val="2"/>
          </rPr>
          <t>after adjustment of CMS</t>
        </r>
      </text>
    </comment>
    <comment ref="D11" authorId="1">
      <text>
        <r>
          <rPr>
            <b/>
            <sz val="8"/>
            <rFont val="Tahoma"/>
            <family val="2"/>
          </rPr>
          <t>Mr.TT:</t>
        </r>
        <r>
          <rPr>
            <sz val="8"/>
            <rFont val="Tahoma"/>
            <family val="2"/>
          </rPr>
          <t xml:space="preserve">
Surrendre leave salary taken  as per tally in staff welfare exp.
</t>
        </r>
      </text>
    </comment>
    <comment ref="E11" authorId="1">
      <text>
        <r>
          <rPr>
            <b/>
            <sz val="8"/>
            <rFont val="Tahoma"/>
            <family val="2"/>
          </rPr>
          <t>Mr.TT:</t>
        </r>
        <r>
          <rPr>
            <sz val="8"/>
            <rFont val="Tahoma"/>
            <family val="2"/>
          </rPr>
          <t xml:space="preserve">
Surrendre leave salary taken  as per tally in staff welfare exp.
</t>
        </r>
      </text>
    </comment>
  </commentList>
</comments>
</file>

<file path=xl/sharedStrings.xml><?xml version="1.0" encoding="utf-8"?>
<sst xmlns="http://schemas.openxmlformats.org/spreadsheetml/2006/main" count="4019" uniqueCount="1666">
  <si>
    <t>Kudumbasree</t>
  </si>
  <si>
    <t>Pharmaseutical Corporation(Oushadi)</t>
  </si>
  <si>
    <t>Police Quarters Residence Welfare Association</t>
  </si>
  <si>
    <t>REGINAL PRO. FUND COMMISSIONER</t>
  </si>
  <si>
    <t>S  S  A ( CONFIDENTIAL WORK)</t>
  </si>
  <si>
    <t>Sarva Siksha Abhiyan(Confidential work)</t>
  </si>
  <si>
    <t>Sreesakthi Paper Mills</t>
  </si>
  <si>
    <t>State Fisheries Resourse Management Society (FIRMA)</t>
  </si>
  <si>
    <t>State Institute of Educational Tech</t>
  </si>
  <si>
    <t>T.K.Madhavan Memorial College</t>
  </si>
  <si>
    <t>Text Book Officer</t>
  </si>
  <si>
    <t>Sundry Debtors- Misc.</t>
  </si>
  <si>
    <t>KBPE  CO-OP SOCIETY(DEBTORS)</t>
  </si>
  <si>
    <t>KBPS EMPLOYEES WELFARE ASSN.(DEBTORS)</t>
  </si>
  <si>
    <t xml:space="preserve">           Other costs:</t>
  </si>
  <si>
    <t>Subsistence allowance</t>
  </si>
  <si>
    <t>Apprentice stipend</t>
  </si>
  <si>
    <t>EDLI</t>
  </si>
  <si>
    <t>HONARARIUM</t>
  </si>
  <si>
    <t>ONAM GIFT</t>
  </si>
  <si>
    <t>Office and miscellaneous expenses:</t>
  </si>
  <si>
    <t>Advertisement expenses</t>
  </si>
  <si>
    <t>Audit fee</t>
  </si>
  <si>
    <t>Bank charges</t>
  </si>
  <si>
    <t>Gardening expenses</t>
  </si>
  <si>
    <t>Internet subscription</t>
  </si>
  <si>
    <t>Newspaper and periodicals</t>
  </si>
  <si>
    <t>Office, factory and miscellaneous expenses</t>
  </si>
  <si>
    <t>Round off adjustment</t>
  </si>
  <si>
    <t>Subscription and contribution</t>
  </si>
  <si>
    <t>Electrical Inspection Fees</t>
  </si>
  <si>
    <t>Godown Rent</t>
  </si>
  <si>
    <t>BUILDING TAX</t>
  </si>
  <si>
    <t>Packing Charges(Waste Paper)</t>
  </si>
  <si>
    <t>Staff welfare expenses:</t>
  </si>
  <si>
    <t>CPF canteen employer contribution</t>
  </si>
  <si>
    <t>Interest subsidy</t>
  </si>
  <si>
    <t>KBPS Canteen Committee(Debtors)</t>
  </si>
  <si>
    <t>Stitching charges</t>
  </si>
  <si>
    <t>Purchases/sales</t>
  </si>
  <si>
    <t>VEHICLE INSURANCE</t>
  </si>
  <si>
    <t>REPAIRS TO VEHICLE</t>
  </si>
  <si>
    <t>PETROL EXPENSES</t>
  </si>
  <si>
    <t>VAT AUDIT  FEEE</t>
  </si>
  <si>
    <t>Pooja Expenses</t>
  </si>
  <si>
    <t>RETAINER  FEE</t>
  </si>
  <si>
    <t>PROFESSIONAL CHARGES</t>
  </si>
  <si>
    <t>LEGAL EXPENSES</t>
  </si>
  <si>
    <t>INTERNAL AUDIT FEE</t>
  </si>
  <si>
    <t>Vehicle insurance</t>
  </si>
  <si>
    <t>CPF canteen employee contribution payable</t>
  </si>
  <si>
    <t>CPF canteen employer contribution payable</t>
  </si>
  <si>
    <t>CPF employees contribution</t>
  </si>
  <si>
    <t>GROUP GRATUITY PREMIUM</t>
  </si>
  <si>
    <t>BONUS 2010</t>
  </si>
  <si>
    <t>CPF EMPLOYERS CONTRIBUTION</t>
  </si>
  <si>
    <t>CPF Canteen Employer Cont</t>
  </si>
  <si>
    <t>CPF Administrative Charges</t>
  </si>
  <si>
    <t>CANTEEN EXPENDITURE</t>
  </si>
  <si>
    <t>CASH</t>
  </si>
  <si>
    <t>TDS  (RECEIVABLE)</t>
  </si>
  <si>
    <t>INCOME TAX DEDUCTEDM AT SOURCE(PROVISION)</t>
  </si>
  <si>
    <t>Tax Deducted at Sources (A.Y 2010-11)</t>
  </si>
  <si>
    <t>Advance to Suppliers of Services</t>
  </si>
  <si>
    <t>Vikas. K.S ( Printing Helper)</t>
  </si>
  <si>
    <t>Sakthi Prasad.S</t>
  </si>
  <si>
    <t>Naushad A.M.</t>
  </si>
  <si>
    <t>M.V.MURALEEDHARAN</t>
  </si>
  <si>
    <t>K.I. ALIYAR</t>
  </si>
  <si>
    <t>K.ARAVINDAN</t>
  </si>
  <si>
    <t>K.A.MANI, USW</t>
  </si>
  <si>
    <t>E S MAHESAN</t>
  </si>
  <si>
    <t>C P Pradeep Kumar</t>
  </si>
  <si>
    <t>C.M. BASHEER</t>
  </si>
  <si>
    <t>BABU K PAUL</t>
  </si>
  <si>
    <t>Advance to Staff for Expenss</t>
  </si>
  <si>
    <t>T.V.SUNDARAN</t>
  </si>
  <si>
    <t>SECRETARY KBPS EWA</t>
  </si>
  <si>
    <t>GB Member Finance</t>
  </si>
  <si>
    <t>M.P. Salim</t>
  </si>
  <si>
    <t>(Figures in `)</t>
  </si>
  <si>
    <t xml:space="preserve">Dr. K.M. Abraham  IAS        B.S Mohammed Yasin IPS                      CA Benny Joseph, FCA                </t>
  </si>
  <si>
    <t>Advances Recoverable</t>
  </si>
  <si>
    <t>PROVISION FOR DA ARREARS</t>
  </si>
  <si>
    <t>Medical Reimb: Payable</t>
  </si>
  <si>
    <t>PERFORMANCE ALLOWANCE 2003 PAYABLE</t>
  </si>
  <si>
    <t>1-Apr-2010 to 31-Mar-2011</t>
  </si>
  <si>
    <t>Dues to Govt./semi Govt. Agencies</t>
  </si>
  <si>
    <t>Input Tax</t>
  </si>
  <si>
    <t>Output Tax</t>
  </si>
  <si>
    <t>Provisions-CL</t>
  </si>
  <si>
    <t>I.T. Deducted at Source (Contractors) Payable</t>
  </si>
  <si>
    <t>PROVISION FOR PERFORMANCE ALLOWANCE</t>
  </si>
  <si>
    <t>Meat Products of India Ltd</t>
  </si>
  <si>
    <t>BOMBAY STATIONERY HOUSE</t>
  </si>
  <si>
    <t>BRILLIANT AGENCIES</t>
  </si>
  <si>
    <t>DAS MILLS STORES</t>
  </si>
  <si>
    <t>DIC INDIA LIMITED</t>
  </si>
  <si>
    <t>D I - R O  Worldwide</t>
  </si>
  <si>
    <t>Euro Agencies</t>
  </si>
  <si>
    <t>GALILEA CHEMICALS</t>
  </si>
  <si>
    <t>Habasit Iakoka Pvt. Ltd.</t>
  </si>
  <si>
    <t>Interacts Technology Centre</t>
  </si>
  <si>
    <t>KALYAN MARKETING ASSOCIATES</t>
  </si>
  <si>
    <t>Kool Palace</t>
  </si>
  <si>
    <t>MUDRA  PRINTERS ADVERTISERS</t>
  </si>
  <si>
    <t>ORANJDOT, E CONCEPTS (P) LTD</t>
  </si>
  <si>
    <t>ORGANIC COATINGS LTD.</t>
  </si>
  <si>
    <t>P.A. GEORGE &amp;CO.</t>
  </si>
  <si>
    <t>Royal Print</t>
  </si>
  <si>
    <t>ST.FRANCIS PRESS</t>
  </si>
  <si>
    <t>ST. MARY'S ENGINEERING INDUSTRIES</t>
  </si>
  <si>
    <t>TWINKLE</t>
  </si>
  <si>
    <t>WE-GUARD FIRE CONTROL</t>
  </si>
  <si>
    <t>Honarariumn Payable</t>
  </si>
  <si>
    <t>Professional Charge Payable</t>
  </si>
  <si>
    <t>Security Charges Payable</t>
  </si>
  <si>
    <t>Transportation Charges Payable</t>
  </si>
  <si>
    <t>Vat Adjustment  Payable</t>
  </si>
  <si>
    <t>Others - Other Liabilities</t>
  </si>
  <si>
    <t>M.C. KURUVILLA &amp; CO.</t>
  </si>
  <si>
    <t>Mohammed Sabah</t>
  </si>
  <si>
    <t>MUHAMMED P.A</t>
  </si>
  <si>
    <t>P.P.Pauly</t>
  </si>
  <si>
    <t>S.L. Radhakrishnan</t>
  </si>
  <si>
    <t>Others Current Liability</t>
  </si>
  <si>
    <t>Prior Period Income</t>
  </si>
  <si>
    <t>Misce. Income</t>
  </si>
  <si>
    <t>S.Sch</t>
  </si>
  <si>
    <t>XV</t>
  </si>
  <si>
    <t>XVI</t>
  </si>
  <si>
    <t>XVII</t>
  </si>
  <si>
    <r>
      <t xml:space="preserve">(Figures in </t>
    </r>
    <r>
      <rPr>
        <sz val="12"/>
        <rFont val="Rupee Foradian"/>
        <family val="2"/>
      </rPr>
      <t>`</t>
    </r>
    <r>
      <rPr>
        <sz val="12"/>
        <rFont val="Times New Roman"/>
        <family val="1"/>
      </rPr>
      <t>)</t>
    </r>
  </si>
  <si>
    <t>XVIII</t>
  </si>
  <si>
    <t>XIX</t>
  </si>
  <si>
    <t>XX</t>
  </si>
  <si>
    <t>XXI</t>
  </si>
  <si>
    <t>XXII</t>
  </si>
  <si>
    <t>XXIII</t>
  </si>
  <si>
    <t>XXIV</t>
  </si>
  <si>
    <t>XXV</t>
  </si>
  <si>
    <t>XXVI</t>
  </si>
  <si>
    <t>XXVII</t>
  </si>
  <si>
    <t>XXVIII</t>
  </si>
  <si>
    <t>XXIX</t>
  </si>
  <si>
    <t>XXX</t>
  </si>
  <si>
    <t>XXXI</t>
  </si>
  <si>
    <t>XXXII</t>
  </si>
  <si>
    <t>XXXIII</t>
  </si>
  <si>
    <t>XXXIV</t>
  </si>
  <si>
    <t>XXXV</t>
  </si>
  <si>
    <t>XXXVI</t>
  </si>
  <si>
    <t>XXXVII</t>
  </si>
  <si>
    <t>XXXVIII</t>
  </si>
  <si>
    <t>XXXIX</t>
  </si>
  <si>
    <t>XXXX</t>
  </si>
  <si>
    <t>XXXXI</t>
  </si>
  <si>
    <t>XXXXII</t>
  </si>
  <si>
    <t>XXXXIII</t>
  </si>
  <si>
    <t>XXXXIV</t>
  </si>
  <si>
    <t>XXXXV</t>
  </si>
  <si>
    <t>XXXXVI</t>
  </si>
  <si>
    <t>XXXXVII</t>
  </si>
  <si>
    <t>XXXXVIII</t>
  </si>
  <si>
    <r>
      <t xml:space="preserve">As per G.O.(MS)289/84/H.Edn dated 29.10.1984 sanction is accorded to the Society to treat an amount of </t>
    </r>
    <r>
      <rPr>
        <i/>
        <sz val="13"/>
        <rFont val="Rupee Foradian"/>
        <family val="2"/>
      </rPr>
      <t>`</t>
    </r>
    <r>
      <rPr>
        <i/>
        <sz val="13"/>
        <rFont val="Times New Roman"/>
        <family val="1"/>
      </rPr>
      <t xml:space="preserve"> 50 lacs, out of the amount due to Government of Kerala towards the sales proceeds of waste paper, as permanent capital loan to the Society bearing interest @15% per annum repayable within a period of  15 years subject to the conditions that 2.5% penal interest  will be charged for belated remittance of the principal and interest.Subsequently,Government vide G.O(Rt.) No.1639/86/H.Edn dated 20.09.1986 revised the above G.O. thereby exempting the Society from the liability for repayment of principal and reducing the rate of  interest from 15% to 10% per annum. Accordingly interest has been provided @10% on the loan during  the year also.During the year the Society has provided for penal interest @ 2.5% for the belated remittance of interest pertaining to the period from 01.04.2010 to 31.03.2011 amounting to </t>
    </r>
    <r>
      <rPr>
        <i/>
        <sz val="13"/>
        <rFont val="Rupee Foradian"/>
        <family val="2"/>
      </rPr>
      <t xml:space="preserve">`  </t>
    </r>
    <r>
      <rPr>
        <i/>
        <sz val="13"/>
        <rFont val="Times New Roman"/>
        <family val="1"/>
      </rPr>
      <t>3.63 lacs (Previous year:</t>
    </r>
    <r>
      <rPr>
        <i/>
        <sz val="13"/>
        <rFont val="Rupee Foradian"/>
        <family val="2"/>
      </rPr>
      <t xml:space="preserve">` </t>
    </r>
    <r>
      <rPr>
        <i/>
        <sz val="13"/>
        <rFont val="Times New Roman"/>
        <family val="1"/>
      </rPr>
      <t xml:space="preserve">3.18 lacs).The Society is yet to pay </t>
    </r>
    <r>
      <rPr>
        <i/>
        <sz val="13"/>
        <rFont val="Rupee Foradian"/>
        <family val="2"/>
      </rPr>
      <t>`</t>
    </r>
    <r>
      <rPr>
        <i/>
        <sz val="13"/>
        <rFont val="Times New Roman"/>
        <family val="1"/>
      </rPr>
      <t>177.41 lacs (Previous year:</t>
    </r>
    <r>
      <rPr>
        <i/>
        <sz val="13"/>
        <rFont val="Rupee Foradian"/>
        <family val="2"/>
      </rPr>
      <t>`</t>
    </r>
    <r>
      <rPr>
        <i/>
        <sz val="13"/>
        <rFont val="Times New Roman"/>
        <family val="1"/>
      </rPr>
      <t>169.11 lacs) being interest (including penal interest) accrued on the above loan from 29.10.1984 to 31.03.2011.</t>
    </r>
  </si>
  <si>
    <t>As  per the order referred in  C.1.  above, the Central Government share of the  loan  was repayable in 15 annual  (quarterly  equal amounts)  installments from July 1988 along with  interest @ 9.25%  per annum, besides penal interest  @  2.75 % per annum for belated repayment. The Society has  not made repayments since 01.01.98 and as at  year  end entire balance amounting to ` 94.09 lacs (Previous year Rs.94.09 lacs) is over due. During the year, the Society has provided for  penal  interest of `6.78 lacs (Previous year:` 6.54 lacs) @ 2.75% for the belated remittance of  principal and interest pertaining to the period from 01.04.2010  to 31.03.2011. Though  penal  interest  for  the  period  from  01.07.88  to 01.07.93 amounting  to ` 9.25 lacs has already been  remitted to Government of Kerala in the earlier years, interest for the remaining period is still outstanding.</t>
  </si>
  <si>
    <r>
      <t xml:space="preserve">All  the above loans were repayable in  5 annual installments  starting  from the date of the Government order No. G.O.(MS)  No.79 / 95 /H.Edn dated 26.06.1995 along with  interest @  14 %  per annum,  besides   penal  interest  @  2.75 %  per annum  for  belated   repayment.  Being so, all  the  above  loan  amounts  along  with interest is overdue. During the year, the Society has provided  for  penal  interest of </t>
    </r>
    <r>
      <rPr>
        <i/>
        <sz val="13"/>
        <rFont val="Rupee Foradian"/>
        <family val="2"/>
      </rPr>
      <t xml:space="preserve">` </t>
    </r>
    <r>
      <rPr>
        <i/>
        <sz val="13"/>
        <rFont val="Times New Roman"/>
        <family val="1"/>
      </rPr>
      <t>4.56 lacs (Previous year:</t>
    </r>
    <r>
      <rPr>
        <i/>
        <sz val="13"/>
        <rFont val="Rupee Foradian"/>
        <family val="2"/>
      </rPr>
      <t xml:space="preserve">` </t>
    </r>
    <r>
      <rPr>
        <i/>
        <sz val="13"/>
        <rFont val="Times New Roman"/>
        <family val="1"/>
      </rPr>
      <t xml:space="preserve">4.39 lacs)  @  2.75%  for the  belated remittance of  principal  and  interest  pertaining to the  period  from 01.04.2010  to  31.03.2011 .   </t>
    </r>
  </si>
  <si>
    <t>Emd &amp; Sd</t>
  </si>
  <si>
    <t>KbpemployeesCo- Op. Society</t>
  </si>
  <si>
    <t>Kbps Employees Association</t>
  </si>
  <si>
    <t>Others - Recovery</t>
  </si>
  <si>
    <t>Payable to Staff ( Recovery )</t>
  </si>
  <si>
    <t>ACID STORAGE TANK</t>
  </si>
  <si>
    <t>GARDENERS SHED</t>
  </si>
  <si>
    <t>PAPER STOCK GODOWN</t>
  </si>
  <si>
    <t>PAPER STORAGE PLATFORM</t>
  </si>
  <si>
    <t>COMPUTER &amp; ACESSORIES</t>
  </si>
  <si>
    <t>Furniture &amp; Fixtures</t>
  </si>
  <si>
    <t>Vehicle</t>
  </si>
  <si>
    <t>TELEPHONE INSTallation</t>
  </si>
  <si>
    <t>K.R. ASOKAN</t>
  </si>
  <si>
    <t>O.BHASKARAN</t>
  </si>
  <si>
    <t>S.Chandra Babu</t>
  </si>
  <si>
    <t>THOMAS ABRAHAM</t>
  </si>
  <si>
    <t>Tax Deducted at Sources (A.Y.10-11)</t>
  </si>
  <si>
    <t>Income Tax Deducted at Source Receivable</t>
  </si>
  <si>
    <t>Kerala Headload Workers Welfare Board</t>
  </si>
  <si>
    <t>Deposit  for Water</t>
  </si>
  <si>
    <t>Sch</t>
  </si>
  <si>
    <t>No</t>
  </si>
  <si>
    <t>Other Advance</t>
  </si>
  <si>
    <t>Others - Other Advance</t>
  </si>
  <si>
    <t>Unnikrishnan K.A.(Security)</t>
  </si>
  <si>
    <t>Staff Advance</t>
  </si>
  <si>
    <t>FESTIVAL ADVANCE 2010-11</t>
  </si>
  <si>
    <t>School Advances</t>
  </si>
  <si>
    <t>School Advance -2008-09</t>
  </si>
  <si>
    <t>SCHOOL ADVANCE 2009-10</t>
  </si>
  <si>
    <t>SCHOOL ADVANCE 2010</t>
  </si>
  <si>
    <t>K. Ashokan ( Production Manager)</t>
  </si>
  <si>
    <t>N. VISWAMBHARAN NAIR</t>
  </si>
  <si>
    <t>Tax Deducted at Source</t>
  </si>
  <si>
    <t>VAT Deducted at Source ( Custoners)</t>
  </si>
  <si>
    <t>Advance Tax Payment</t>
  </si>
  <si>
    <t>ASHA WASTE PAPER COMPANY</t>
  </si>
  <si>
    <t>Directorate of Census Operations</t>
  </si>
  <si>
    <t>Directorate of Social Welfare</t>
  </si>
  <si>
    <t>Guruvayoor Devaswom</t>
  </si>
  <si>
    <t>KERALA MEDICAL SERVICES CORPORATION Ltd</t>
  </si>
  <si>
    <t>National Games Secretariat</t>
  </si>
  <si>
    <t>Public Works Department, Aluva</t>
  </si>
  <si>
    <t>SREE KRISHNA WASTE PAPER</t>
  </si>
  <si>
    <t>Sree Sankaracharya University of Sanskit</t>
  </si>
  <si>
    <t>STATE PROJECT OFFICE IT</t>
  </si>
  <si>
    <t>T.S.Muhammed</t>
  </si>
  <si>
    <t>VISALASKSHY AGENCIES</t>
  </si>
  <si>
    <t>Water Resource Department</t>
  </si>
  <si>
    <t>Dhanalakshmi Bank</t>
  </si>
  <si>
    <t>WORK IN PROGRESS</t>
  </si>
  <si>
    <t>Aluminium Plates &amp; Rubber Blanket  ( Stock)</t>
  </si>
  <si>
    <t>Binding Materials ( Stock)</t>
  </si>
  <si>
    <t>Chemicals &amp; Sundry Articles (Stock)</t>
  </si>
  <si>
    <t>Electrical Goods ( Stock)</t>
  </si>
  <si>
    <t>Imported Spares ( Stock_)</t>
  </si>
  <si>
    <t>Miscellaneous Store ( Stock)</t>
  </si>
  <si>
    <t>Paper ( Press Stock)</t>
  </si>
  <si>
    <t>Printing Ink &amp; Allied Products ( Stock)</t>
  </si>
  <si>
    <t>Spares Local ( Stock_)</t>
  </si>
  <si>
    <t>Uniform Cloth ( Stock)</t>
  </si>
  <si>
    <t>Carriage Inward/outwards</t>
  </si>
  <si>
    <t>Transportation Charges (Text Books)</t>
  </si>
  <si>
    <t>Power,Light and Water Charges</t>
  </si>
  <si>
    <t>CANTEEN UTENCILS</t>
  </si>
  <si>
    <t>KBPS CANTEEN COMMITTEE (DEBTORS)</t>
  </si>
  <si>
    <t>Other Cost</t>
  </si>
  <si>
    <t>SUBSISTANCE ALLOWANCE</t>
  </si>
  <si>
    <t>PERFORMANCE ALLOWANCE</t>
  </si>
  <si>
    <t>PERFORMANCE ALLOWANCE 2010</t>
  </si>
  <si>
    <t>Staff Welfare Expenses</t>
  </si>
  <si>
    <t>Medical Checkup</t>
  </si>
  <si>
    <t>STAFF WELFARE EXPENSES</t>
  </si>
  <si>
    <t>Gratuity to Canteen Employees Advance</t>
  </si>
  <si>
    <t>PIECE WORK</t>
  </si>
  <si>
    <t>PRIOR PERIOD EXPENSES</t>
  </si>
  <si>
    <t>Raw Materials, Stores,Spares &amp; Tools Consumed</t>
  </si>
  <si>
    <t>DISCOUNT RECEIVED</t>
  </si>
  <si>
    <t>Distribution Charge ( Text Books)</t>
  </si>
  <si>
    <t>GUEST HOUSE RENT</t>
  </si>
  <si>
    <t>Insurance Claim</t>
  </si>
  <si>
    <t>Misc. Income(Sales)</t>
  </si>
  <si>
    <t>TENDER FORM</t>
  </si>
  <si>
    <t>Distribution Expense</t>
  </si>
  <si>
    <t>Office and Miscellaneous Expense</t>
  </si>
  <si>
    <t>Administrative Exp</t>
  </si>
  <si>
    <t>KLWF (Expense)</t>
  </si>
  <si>
    <t>WEBSITE</t>
  </si>
  <si>
    <t>ANTI TERMITE TREATMENT</t>
  </si>
  <si>
    <t>DEBIT/CREDIT BALANCE WRITTEN OFF</t>
  </si>
  <si>
    <t>FLOWER SHOW EXPENSES</t>
  </si>
  <si>
    <t>Interest on Delayed Payment</t>
  </si>
  <si>
    <t>Internet Subscription Payable</t>
  </si>
  <si>
    <t>Penalty Charges</t>
  </si>
  <si>
    <t>Provision for godown rent(CWC)</t>
  </si>
  <si>
    <t>Printing and Stationery</t>
  </si>
  <si>
    <t>VAT AUDIT  FEE</t>
  </si>
  <si>
    <t>Kerala State  Road Transport Corporation</t>
  </si>
  <si>
    <t xml:space="preserve">Festival Advance </t>
  </si>
  <si>
    <t xml:space="preserve">      Electricity charges  Payable</t>
  </si>
  <si>
    <t>Transportation charges (Text Books)</t>
  </si>
  <si>
    <t>CPF employers contribution</t>
  </si>
  <si>
    <t>Postage,Telegram and Telephone Charges</t>
  </si>
  <si>
    <t>Rent on Land  &amp; Building</t>
  </si>
  <si>
    <t>Repairs and Maintenance</t>
  </si>
  <si>
    <t>Depreciation  A/c</t>
  </si>
  <si>
    <t>As on 01.04.10</t>
  </si>
  <si>
    <t>As on 31.03.11</t>
  </si>
  <si>
    <t>Up to 31.03.11</t>
  </si>
  <si>
    <t>Before 30.09.10</t>
  </si>
  <si>
    <t>After 30.09.10</t>
  </si>
  <si>
    <t>Paper stock godown</t>
  </si>
  <si>
    <t>Fire fitting  equipment</t>
  </si>
  <si>
    <t>Fire fiitting equipment</t>
  </si>
  <si>
    <t xml:space="preserve">                           KERALA BOOKS AND PUBLICATIONS SOCIETY : 2010-11</t>
  </si>
  <si>
    <t>Performance Allow. 2006-07 Payable</t>
  </si>
  <si>
    <t>GRATUITY PAYABLE</t>
  </si>
  <si>
    <t>DAILY WAGES PAYABLE</t>
  </si>
  <si>
    <t>Others - Payable to Staff</t>
  </si>
  <si>
    <t>VPF SALARY RECOVERY</t>
  </si>
  <si>
    <t>N G O  HOSTEL RENT</t>
  </si>
  <si>
    <t>NGO HOSTEL ELECY. CHARGES</t>
  </si>
  <si>
    <t>L I C [ RECOVERY)</t>
  </si>
  <si>
    <t>KSFE (Salary Recovery)</t>
  </si>
  <si>
    <t>Galilia Chemicals</t>
  </si>
  <si>
    <t>Babu A Kallivayalil &amp; Co.</t>
  </si>
  <si>
    <t>Water charge payable</t>
  </si>
  <si>
    <t>Guest house rent</t>
  </si>
  <si>
    <t>INTEREST SUBSIDY PAYABLE</t>
  </si>
  <si>
    <t>EWA CONTRIBUTION</t>
  </si>
  <si>
    <t>Co-Op.Bank Recovery</t>
  </si>
  <si>
    <t>CANTEEN RECOVERY</t>
  </si>
  <si>
    <t>KBPS EWA (LOAN Recovery)</t>
  </si>
  <si>
    <t>KBPS Employees Welfare Association ( EWA)</t>
  </si>
  <si>
    <t>KBPE CO-OP SOCIETY (Sal Recovery)</t>
  </si>
  <si>
    <t>KBPE COOP SOCIETY ( BLDG)</t>
  </si>
  <si>
    <t>SECURITY DEPOSIT</t>
  </si>
  <si>
    <t>Earnest Money Deposit</t>
  </si>
  <si>
    <t>TELEPHONE CHARGES PAYABLE</t>
  </si>
  <si>
    <t>STAMP(Acquittance)</t>
  </si>
  <si>
    <t>SRIPATHY PAPERS &amp; BOARDS Pvt Ltd</t>
  </si>
  <si>
    <t>SREE SAKTHI PAPER MILLS</t>
  </si>
  <si>
    <t>Provision for Security Charges</t>
  </si>
  <si>
    <t>OUTSTANDING LIABILITIES</t>
  </si>
  <si>
    <t>KERALA LABOUR WELFARE FUND BOARD</t>
  </si>
  <si>
    <t>INTERNAL AUDIT FEE PAYABLE</t>
  </si>
  <si>
    <t>B S KRISHNAN ASSOCIATES</t>
  </si>
  <si>
    <t>SEND OFF FUND (Management Cont.)</t>
  </si>
  <si>
    <t>KBP Employees Co-operative Society</t>
  </si>
  <si>
    <t>KBP Employees Co-operative Society(building )</t>
  </si>
  <si>
    <t>KBP Employees Co-operative Society(salary )</t>
  </si>
  <si>
    <t>KBPS Employees Welfare Association</t>
  </si>
  <si>
    <t>KBPS Employees Welfare Association(salary)</t>
  </si>
  <si>
    <t>KBPS Employees Welfare Association(EWA)</t>
  </si>
  <si>
    <t>Insurance on Paper Godown</t>
  </si>
  <si>
    <t>Freight charges</t>
  </si>
  <si>
    <t>ELECTRICITY CHARGES</t>
  </si>
  <si>
    <t>WATER CHARGES</t>
  </si>
  <si>
    <t xml:space="preserve"> Cash and stamps on hand</t>
  </si>
  <si>
    <t>Cash</t>
  </si>
  <si>
    <t>Stamp on hand</t>
  </si>
  <si>
    <t>Postage , telephone, and telegram charges</t>
  </si>
  <si>
    <t xml:space="preserve">Postage                   </t>
  </si>
  <si>
    <t>Telephone</t>
  </si>
  <si>
    <t xml:space="preserve"> CCB PCO Telephone .</t>
  </si>
  <si>
    <t>CPF Employer contribution</t>
  </si>
  <si>
    <t>CPF administrative charges</t>
  </si>
  <si>
    <t>EMD &amp; SD - CR.</t>
  </si>
  <si>
    <t>Legal and professional charges</t>
  </si>
  <si>
    <t>Internal audit fee</t>
  </si>
  <si>
    <t>Legal expenses</t>
  </si>
  <si>
    <t>Professional charges</t>
  </si>
  <si>
    <t>Pre-paid expense</t>
  </si>
  <si>
    <t>Fire insurance</t>
  </si>
  <si>
    <t>KERALA BOOKS 2009-10</t>
  </si>
  <si>
    <t>Particulars</t>
  </si>
  <si>
    <t>1-Apr-2009 to 31-Mar-2010</t>
  </si>
  <si>
    <t>Closing Balance</t>
  </si>
  <si>
    <t>Debit</t>
  </si>
  <si>
    <t>Credit</t>
  </si>
  <si>
    <t>Capital Account</t>
  </si>
  <si>
    <t>Reserves &amp; Surplus</t>
  </si>
  <si>
    <t>Loans (Liability)</t>
  </si>
  <si>
    <t>Unsecured Loans</t>
  </si>
  <si>
    <t>Current Liabilities</t>
  </si>
  <si>
    <t>Duties &amp; Taxes</t>
  </si>
  <si>
    <t>Provisions</t>
  </si>
  <si>
    <t>Sundry Creditors</t>
  </si>
  <si>
    <t>Dues to Government /Semi Govt. Agencies</t>
  </si>
  <si>
    <t>Expenses Payable</t>
  </si>
  <si>
    <t>Other Liabilities</t>
  </si>
  <si>
    <t>Others - Current Liabilities</t>
  </si>
  <si>
    <t>Payable to Staff ( Recovery)</t>
  </si>
  <si>
    <t>Recovery Accounts</t>
  </si>
  <si>
    <t>ESI FUND</t>
  </si>
  <si>
    <t>Professional  Charge Payable</t>
  </si>
  <si>
    <t>Fixed Assets</t>
  </si>
  <si>
    <t>ADDITION TO BUILDING</t>
  </si>
  <si>
    <t>Air Conditioner</t>
  </si>
  <si>
    <t>Ambulance  - Maruti Omni</t>
  </si>
  <si>
    <t>BOREWELL</t>
  </si>
  <si>
    <t>CANTEEN BLOCK</t>
  </si>
  <si>
    <t>CANTEEN FURNITURE</t>
  </si>
  <si>
    <t>COMPOSING ROOM EQUIPMENTS</t>
  </si>
  <si>
    <t>COMPUTER  AND ACESSORIES</t>
  </si>
  <si>
    <t>COMPUTER SOFTWARE</t>
  </si>
  <si>
    <t>CYCLE</t>
  </si>
  <si>
    <t>DEPRECIATION FUND</t>
  </si>
  <si>
    <t>ELECTRICAL FITTINGS</t>
  </si>
  <si>
    <t>ELECTRICAL INSTALLATION</t>
  </si>
  <si>
    <t>Sep 30 ,2009</t>
  </si>
  <si>
    <t>Sep 30 ,2008</t>
  </si>
  <si>
    <t>A.K.Soman(Lottery Dept)</t>
  </si>
  <si>
    <t>Adersh. M (ME)</t>
  </si>
  <si>
    <t>Biju, K,</t>
  </si>
  <si>
    <t>C.N.Raju</t>
  </si>
  <si>
    <t>C.S.Mani</t>
  </si>
  <si>
    <t>K.A.Thampi, (USW)</t>
  </si>
  <si>
    <t>K.K.Sivaramen</t>
  </si>
  <si>
    <t>K.S. Thomas</t>
  </si>
  <si>
    <t>K.V.George</t>
  </si>
  <si>
    <t>K.V.Sajeevan</t>
  </si>
  <si>
    <t>M.K.Soman,(Regional lot,office) ekm</t>
  </si>
  <si>
    <t>N.mohanan</t>
  </si>
  <si>
    <t>P.S. Jathappan</t>
  </si>
  <si>
    <t>Rajan K R</t>
  </si>
  <si>
    <t>School advance</t>
  </si>
  <si>
    <t>T.P.Pavithran</t>
  </si>
  <si>
    <t>Vasudevan. R.</t>
  </si>
  <si>
    <t>N.Viswambharan Nair</t>
  </si>
  <si>
    <t>School advance 2008-09</t>
  </si>
  <si>
    <t>A Krishna Bhatt</t>
  </si>
  <si>
    <t>Ashuthosh Power Transbelts Limited</t>
  </si>
  <si>
    <t>Balmer Lawrie and Company Limited</t>
  </si>
  <si>
    <t>Jerrys Colorzone</t>
  </si>
  <si>
    <t>Kapoor Imaging Private Limited</t>
  </si>
  <si>
    <t>Hevea Engineers Private Limited</t>
  </si>
  <si>
    <t>CST recoverable</t>
  </si>
  <si>
    <t>Cess on VAT capitalisation</t>
  </si>
  <si>
    <t xml:space="preserve">         Executive Engineer, PWD Deposit</t>
  </si>
  <si>
    <t xml:space="preserve">        Gas Cylinder Deposit</t>
  </si>
  <si>
    <t xml:space="preserve">        Petrol Deposit</t>
  </si>
  <si>
    <t xml:space="preserve">         Ration Deposit</t>
  </si>
  <si>
    <t>Arrakkal Engineering Works</t>
  </si>
  <si>
    <t>C.A. Galiakotwala &amp; Co.Ltd.</t>
  </si>
  <si>
    <t xml:space="preserve">   Firm  registration number: 001150S</t>
  </si>
  <si>
    <t>Notes on Accounts XIV</t>
  </si>
  <si>
    <t>Date  :</t>
  </si>
  <si>
    <t xml:space="preserve">Dr. K.M. Abraham  IAS        B.S Mohammed Yasin IPS                        CA Benny Joseph, FCA                </t>
  </si>
  <si>
    <t xml:space="preserve">       Chairman                               Managing Director                                            ( Partner)        </t>
  </si>
  <si>
    <t xml:space="preserve">                    Membership No. 200689</t>
  </si>
  <si>
    <t>Famous Printing Inks Private Limited</t>
  </si>
  <si>
    <t>Imperial Agencies</t>
  </si>
  <si>
    <t>Kerala State Archieves Department</t>
  </si>
  <si>
    <t xml:space="preserve">        Less :  Provision for income tax</t>
  </si>
  <si>
    <t>Previous year            Total</t>
  </si>
  <si>
    <t xml:space="preserve"> e) Work-in-progress: Text books, lottery tickets etc. under printing</t>
  </si>
  <si>
    <t>Live Stock Management Training Centre</t>
  </si>
  <si>
    <t>Institute of Land and Disaster Management</t>
  </si>
  <si>
    <t>Roads &amp; Bridges Development Corporation of Kerala Ltd.</t>
  </si>
  <si>
    <t>Rama varma Unni</t>
  </si>
  <si>
    <t>Director , ground water dept.</t>
  </si>
  <si>
    <t>Universal Cartons</t>
  </si>
  <si>
    <t>Sundry Debtors: Others</t>
  </si>
  <si>
    <t>Pharmaceutical Corporation(Oushadi)</t>
  </si>
  <si>
    <t>Vegetable Fruit &amp; Promotion Council Keralam</t>
  </si>
  <si>
    <t>Miscellaneous expenses</t>
  </si>
  <si>
    <t>Pooja Expense</t>
  </si>
  <si>
    <t>Medical Reimbursements</t>
  </si>
  <si>
    <t>Miscellaneous Store ( Stock )</t>
  </si>
  <si>
    <t>Current Assets - Inventories</t>
  </si>
  <si>
    <t>Aluminum Plates, Rubber Blankets &amp; Dampening Roller</t>
  </si>
  <si>
    <t>Miscellaneous Income</t>
  </si>
  <si>
    <t>Interest on Electricity Deposit</t>
  </si>
  <si>
    <t>FIXED ASSETS SUB-SCHEDULE</t>
  </si>
  <si>
    <t>(Figures in ` )</t>
  </si>
  <si>
    <t>Borewell</t>
  </si>
  <si>
    <t>Canteen block</t>
  </si>
  <si>
    <t>Acid storage tank</t>
  </si>
  <si>
    <t>Gardeners shed</t>
  </si>
  <si>
    <t>Paper storage platform</t>
  </si>
  <si>
    <t>Radhakrishna Industrial Enterprises</t>
  </si>
  <si>
    <t>Outstanding liabilities</t>
  </si>
  <si>
    <t>Sripathy Papers and Boards Private Limited</t>
  </si>
  <si>
    <t xml:space="preserve">  ESI Contribution:</t>
  </si>
  <si>
    <t>EWA Contribution</t>
  </si>
  <si>
    <t>Provision for rent of premises</t>
  </si>
  <si>
    <t>Agricultural Office</t>
  </si>
  <si>
    <t>Animal Disease Control Project</t>
  </si>
  <si>
    <t>Bar Council of Kerala</t>
  </si>
  <si>
    <t>Chief Disease Investigation Officer</t>
  </si>
  <si>
    <t>Child Development Centre</t>
  </si>
  <si>
    <t>Child Welfare Society</t>
  </si>
  <si>
    <t>Clean Kerala Mission</t>
  </si>
  <si>
    <t>Commissioner of Government Examinations</t>
  </si>
  <si>
    <t>District Medi Bank ,Alappuzha</t>
  </si>
  <si>
    <t>District Sanitation Samithi</t>
  </si>
  <si>
    <t>Information Kerala Mission</t>
  </si>
  <si>
    <t>Kerala Police Housing &amp; Construction Corporation</t>
  </si>
  <si>
    <t>Kerala State AIDS Control Society</t>
  </si>
  <si>
    <t>Kerala State Beverages Corporation</t>
  </si>
  <si>
    <t>Kerala State Legal Service Authority</t>
  </si>
  <si>
    <t>Regional Provident Fund Commissioner</t>
  </si>
  <si>
    <t>State Institute of Children Literature</t>
  </si>
  <si>
    <t>State Project Officer IT</t>
  </si>
  <si>
    <t>Jaya Cutting Works</t>
  </si>
  <si>
    <t>KBPE  Co-operative Society (Debtors)</t>
  </si>
  <si>
    <t>KBPS Employees Welfare Association (Debtors)</t>
  </si>
  <si>
    <t>Honorarium</t>
  </si>
  <si>
    <t>Anti - termite treatment</t>
  </si>
  <si>
    <r>
      <t xml:space="preserve">Others  -                             </t>
    </r>
    <r>
      <rPr>
        <b/>
        <sz val="13"/>
        <rFont val="Times New Roman"/>
        <family val="1"/>
      </rPr>
      <t>Sub . Sch - II</t>
    </r>
  </si>
  <si>
    <r>
      <t xml:space="preserve">Others --                             </t>
    </r>
    <r>
      <rPr>
        <b/>
        <sz val="13"/>
        <rFont val="Times New Roman"/>
        <family val="1"/>
      </rPr>
      <t>Sub Sch- VI</t>
    </r>
  </si>
  <si>
    <r>
      <t xml:space="preserve">Others -                                 </t>
    </r>
    <r>
      <rPr>
        <b/>
        <sz val="13"/>
        <rFont val="Times New Roman"/>
        <family val="1"/>
      </rPr>
      <t xml:space="preserve">  Sub. Sch. I</t>
    </r>
  </si>
  <si>
    <r>
      <t xml:space="preserve"> </t>
    </r>
    <r>
      <rPr>
        <sz val="12"/>
        <rFont val="Times New Roman"/>
        <family val="1"/>
      </rPr>
      <t>Others                                                         Sub. Sch-</t>
    </r>
    <r>
      <rPr>
        <b/>
        <sz val="12"/>
        <rFont val="Times New Roman"/>
        <family val="1"/>
      </rPr>
      <t>VIII</t>
    </r>
  </si>
  <si>
    <r>
      <t xml:space="preserve">      Others                                                   sub. sch  </t>
    </r>
    <r>
      <rPr>
        <b/>
        <sz val="13"/>
        <rFont val="Times New Roman"/>
        <family val="1"/>
      </rPr>
      <t>IX</t>
    </r>
  </si>
  <si>
    <r>
      <t xml:space="preserve">       Others     </t>
    </r>
    <r>
      <rPr>
        <b/>
        <sz val="13"/>
        <rFont val="Times New Roman"/>
        <family val="1"/>
      </rPr>
      <t xml:space="preserve">                                                          -XIV</t>
    </r>
  </si>
  <si>
    <r>
      <t xml:space="preserve">       Others                                                            </t>
    </r>
    <r>
      <rPr>
        <b/>
        <sz val="13"/>
        <rFont val="Times New Roman"/>
        <family val="1"/>
      </rPr>
      <t xml:space="preserve">   -XV</t>
    </r>
  </si>
  <si>
    <r>
      <t xml:space="preserve">       ESI contribution                                           </t>
    </r>
    <r>
      <rPr>
        <b/>
        <sz val="13"/>
        <rFont val="Times New Roman"/>
        <family val="1"/>
      </rPr>
      <t xml:space="preserve">  -    XI</t>
    </r>
  </si>
  <si>
    <r>
      <t xml:space="preserve">       Income tax deducted at source                     -   </t>
    </r>
    <r>
      <rPr>
        <b/>
        <sz val="13"/>
        <rFont val="Times New Roman"/>
        <family val="1"/>
      </rPr>
      <t xml:space="preserve"> XII</t>
    </r>
  </si>
  <si>
    <r>
      <t xml:space="preserve">       CPF contribution                                            </t>
    </r>
    <r>
      <rPr>
        <b/>
        <sz val="13"/>
        <rFont val="Times New Roman"/>
        <family val="1"/>
      </rPr>
      <t>-      X</t>
    </r>
  </si>
  <si>
    <r>
      <t xml:space="preserve">       Value added tax and Central sales tax          -  </t>
    </r>
    <r>
      <rPr>
        <b/>
        <sz val="13"/>
        <rFont val="Times New Roman"/>
        <family val="1"/>
      </rPr>
      <t xml:space="preserve"> XIII</t>
    </r>
  </si>
  <si>
    <r>
      <t xml:space="preserve">       Earnest money and security deposit          </t>
    </r>
    <r>
      <rPr>
        <b/>
        <sz val="13"/>
        <rFont val="Times New Roman"/>
        <family val="1"/>
      </rPr>
      <t xml:space="preserve"> XXXIV</t>
    </r>
  </si>
  <si>
    <r>
      <t xml:space="preserve">       KBP Employees Co-operative Society        </t>
    </r>
    <r>
      <rPr>
        <b/>
        <sz val="13"/>
        <rFont val="Times New Roman"/>
        <family val="1"/>
      </rPr>
      <t xml:space="preserve"> XXVI</t>
    </r>
  </si>
  <si>
    <r>
      <t xml:space="preserve">       KBPS Employees Welfare Association      </t>
    </r>
    <r>
      <rPr>
        <b/>
        <sz val="13"/>
        <rFont val="Times New Roman"/>
        <family val="1"/>
      </rPr>
      <t xml:space="preserve"> XXVII</t>
    </r>
  </si>
  <si>
    <t xml:space="preserve">                                                     XXIII</t>
  </si>
  <si>
    <r>
      <t xml:space="preserve">Interest received                                    </t>
    </r>
    <r>
      <rPr>
        <b/>
        <sz val="13"/>
        <rFont val="Times New Roman"/>
        <family val="1"/>
      </rPr>
      <t xml:space="preserve"> XXXXI</t>
    </r>
  </si>
  <si>
    <r>
      <t xml:space="preserve">Postage , telegram and telephone charges </t>
    </r>
    <r>
      <rPr>
        <b/>
        <sz val="13"/>
        <rFont val="Times New Roman"/>
        <family val="1"/>
      </rPr>
      <t xml:space="preserve">         XXXII</t>
    </r>
  </si>
  <si>
    <r>
      <t xml:space="preserve">  a) Plant and machinery     </t>
    </r>
    <r>
      <rPr>
        <b/>
        <sz val="13"/>
        <rFont val="Times New Roman"/>
        <family val="1"/>
      </rPr>
      <t xml:space="preserve"> XXXVIII</t>
    </r>
  </si>
  <si>
    <r>
      <t xml:space="preserve">  c) Others                              </t>
    </r>
    <r>
      <rPr>
        <b/>
        <sz val="13"/>
        <rFont val="Times New Roman"/>
        <family val="1"/>
      </rPr>
      <t xml:space="preserve"> XXXX</t>
    </r>
  </si>
  <si>
    <r>
      <t xml:space="preserve">   Others                                                  </t>
    </r>
    <r>
      <rPr>
        <b/>
        <sz val="13"/>
        <rFont val="Times New Roman"/>
        <family val="1"/>
      </rPr>
      <t xml:space="preserve">  XXIV</t>
    </r>
  </si>
  <si>
    <r>
      <t xml:space="preserve">Add/Less: Prior period income/expense   </t>
    </r>
    <r>
      <rPr>
        <b/>
        <sz val="12"/>
        <rFont val="Times New Roman"/>
        <family val="1"/>
      </rPr>
      <t>XXXXIV</t>
    </r>
  </si>
  <si>
    <t>Officers quarters' expenses</t>
  </si>
  <si>
    <t>Service charges</t>
  </si>
  <si>
    <t>Sundry debit balance written off</t>
  </si>
  <si>
    <t>Tax audit fee</t>
  </si>
  <si>
    <t>VAT audit fee</t>
  </si>
  <si>
    <t>Canteen expenditure</t>
  </si>
  <si>
    <t>Canteen utensils</t>
  </si>
  <si>
    <t>CPF canteen employee contribution</t>
  </si>
  <si>
    <t>EWA employer contribution</t>
  </si>
  <si>
    <t>Send off fund-management contribution</t>
  </si>
  <si>
    <t>Training and seminar</t>
  </si>
  <si>
    <t>Interest on KBPS HBA</t>
  </si>
  <si>
    <t>Training and visit</t>
  </si>
  <si>
    <t>Penalty (Recovery)</t>
  </si>
  <si>
    <t>Pay arrears</t>
  </si>
  <si>
    <t>Others:</t>
  </si>
  <si>
    <t>Insurance on paper godown</t>
  </si>
  <si>
    <t>Transportation charges</t>
  </si>
  <si>
    <t>Electricity charges</t>
  </si>
  <si>
    <t>Water charges</t>
  </si>
  <si>
    <t>Water connection charge</t>
  </si>
  <si>
    <t xml:space="preserve"> Telephone recovery</t>
  </si>
  <si>
    <t>CPF employer contribution</t>
  </si>
  <si>
    <t>Earnest money deposit</t>
  </si>
  <si>
    <t>Cr</t>
  </si>
  <si>
    <t>Security deposit</t>
  </si>
  <si>
    <t>Retainer fee</t>
  </si>
  <si>
    <t>AMC Charges</t>
  </si>
  <si>
    <t>Godown rent</t>
  </si>
  <si>
    <t>Repairs and maintenance</t>
  </si>
  <si>
    <t>Annual maintenance contract charges</t>
  </si>
  <si>
    <t xml:space="preserve">Prior - period expenses </t>
  </si>
  <si>
    <t>GRANT FROM GOVT. OF INDIA</t>
  </si>
  <si>
    <t>GRANT FROM GOVT OF KERALA</t>
  </si>
  <si>
    <t>INVESTMENT SUBSIDY</t>
  </si>
  <si>
    <t>PROFIT AND LOSS PREVIOUS YEAR</t>
  </si>
  <si>
    <t>GOVT. OF KERALA LOAN - HARRIS</t>
  </si>
  <si>
    <t>GOVT. OF KERALA LOAN - HMT</t>
  </si>
  <si>
    <t>GOVT. OF KERALA LOAN - MULLER MARTINI</t>
  </si>
  <si>
    <t>GOVT. OF KERALA LOAN - PLAN - 1990-91</t>
  </si>
  <si>
    <t>INTEREST ACCRUED ON PERMANENT CAPITAL LOAN</t>
  </si>
  <si>
    <t>PROVISION FOR INTEREST (HARRIS)</t>
  </si>
  <si>
    <t>PROVISION FOR INTEREST - HMT</t>
  </si>
  <si>
    <t>PROVISION FOR INTEREST - MULLER MARTINI</t>
  </si>
  <si>
    <t>PROVISION FOR INTEREST - PLAN - 1990-91</t>
  </si>
  <si>
    <t>Provision for Penal Interest(HARRIS)</t>
  </si>
  <si>
    <t>Provision for Penal Interest(HMT)</t>
  </si>
  <si>
    <t>Provision for Penal Interest(MullerMartin)</t>
  </si>
  <si>
    <t>Provision Forpenal Interest(Permanent Capital Loan)</t>
  </si>
  <si>
    <t>Provision for Penal Interest(Plan 90-90)</t>
  </si>
  <si>
    <t>Input  Tax</t>
  </si>
  <si>
    <t>CESS( Input Vat)</t>
  </si>
  <si>
    <t>Out Put Tax</t>
  </si>
  <si>
    <t>PROVISIONS-CL</t>
  </si>
  <si>
    <t>Provision for Bonus</t>
  </si>
  <si>
    <t>Provision for Group  Gratuity</t>
  </si>
  <si>
    <t>Provision for Income Tax</t>
  </si>
  <si>
    <t>Ex-Gratia (09-10)</t>
  </si>
  <si>
    <t>Performane Allowance 2010 Payable</t>
  </si>
  <si>
    <t>PROVISION FOR EX-GRATIA</t>
  </si>
  <si>
    <t>Others - Sundry Creditors</t>
  </si>
  <si>
    <t>ABEL TRADERS</t>
  </si>
  <si>
    <t>Ace Fine Pack Private Limited</t>
  </si>
  <si>
    <t>A.V.D. Machine Tools</t>
  </si>
  <si>
    <t>Best O Fine Systems</t>
  </si>
  <si>
    <t>DELTA ENGINEERING COMPANY</t>
  </si>
  <si>
    <t>DIRECTORATE OF VOCATIONAL HIGHER SECONDARY EDUCATIO</t>
  </si>
  <si>
    <t>Director of Public Instruction</t>
  </si>
  <si>
    <t>DPI(TEXT BOOK PAPER ACCOUNT</t>
  </si>
  <si>
    <t>DYNAMIC MARKETING GROUP</t>
  </si>
  <si>
    <t>HCL Infosystems Ltd ( Unit - III)</t>
  </si>
  <si>
    <t>Hikae Computers</t>
  </si>
  <si>
    <t>IBP Auto Sersvice</t>
  </si>
  <si>
    <t>KAUSIKA ENTERPRISES</t>
  </si>
  <si>
    <t>Local Purchase (ROJA M.K)</t>
  </si>
  <si>
    <t>Lucky Plastic</t>
  </si>
  <si>
    <t>MARC BATTERIES AND ELECTRICALS</t>
  </si>
  <si>
    <t>MARIMUTHU ,Narasimha Binding Works</t>
  </si>
  <si>
    <t>MATHEW (Security Guard )</t>
  </si>
  <si>
    <t>MCEES TRADING</t>
  </si>
  <si>
    <t>National Electrical Company</t>
  </si>
  <si>
    <t>Nelson Bearing Centre</t>
  </si>
  <si>
    <t>Palta Rubbers Pvt Ltd</t>
  </si>
  <si>
    <t>POPULAR MILL STORES</t>
  </si>
  <si>
    <t>PRINTOGRAPH</t>
  </si>
  <si>
    <t>School advance 2009-10</t>
  </si>
  <si>
    <t>QUILON PAPER MART (E.K.M)</t>
  </si>
  <si>
    <t>Rajendran(Asst Dist Lottery Officer )</t>
  </si>
  <si>
    <t>REBATE TO DPI</t>
  </si>
  <si>
    <t>SOLID INK INDIA</t>
  </si>
  <si>
    <t>STANDARD MACHINERY SALES CO.</t>
  </si>
  <si>
    <t>Talent Marketing</t>
  </si>
  <si>
    <t>THE CORONATION ARTS CRAFTS</t>
  </si>
  <si>
    <t>THE STANDARD MACHINERY  COMPANY</t>
  </si>
  <si>
    <t>UNIVERSAL CARTONS</t>
  </si>
  <si>
    <t>ZION  CHEMICALS</t>
  </si>
  <si>
    <t>C P F Contribution</t>
  </si>
  <si>
    <t>CPF Canteen Employees Cont</t>
  </si>
  <si>
    <t>CPF EMPLOYEES CONTRIBUTION</t>
  </si>
  <si>
    <t>CPF EMPLOYER CONTRIBUTION PAYABLE</t>
  </si>
  <si>
    <t>Duties &amp; Taxes - CR</t>
  </si>
  <si>
    <t>E S I Contribution</t>
  </si>
  <si>
    <t>Packing charges ( Waste Paper )</t>
  </si>
  <si>
    <t>direct</t>
  </si>
  <si>
    <t>ESI EMPLOYEES CONTRIBUTION</t>
  </si>
  <si>
    <t>E.S.I. EMPLOYER CONTRIBUTION</t>
  </si>
  <si>
    <t>Income Tax Deducted at Source</t>
  </si>
  <si>
    <t>Income Tax (Salary Recovery)</t>
  </si>
  <si>
    <t>I.T. DEDUCTED AT SOURCE (CONTRACTORS)</t>
  </si>
  <si>
    <t>DA ARREARS PAYABLE</t>
  </si>
  <si>
    <t>PAY REVISION ARREAR PAYABLE</t>
  </si>
  <si>
    <t>PROFESSION TAX</t>
  </si>
  <si>
    <t>SALARIES  &amp; ALL0W.PAYABLE</t>
  </si>
  <si>
    <t>School advance 2010</t>
  </si>
  <si>
    <t xml:space="preserve">                           KERALA BOOKS AND PUBLICATIONS SOCIETY : 2010 - 11</t>
  </si>
  <si>
    <t>HMT  Machine tools Ltd</t>
  </si>
  <si>
    <t>Telephone charges Payable</t>
  </si>
  <si>
    <t>Internal audit fee  Payable</t>
  </si>
  <si>
    <t>Security charges  Payable</t>
  </si>
  <si>
    <t>Vat Adjustment</t>
  </si>
  <si>
    <t>Cess(input Vat)</t>
  </si>
  <si>
    <t>Vat Adjustment A/c.</t>
  </si>
  <si>
    <t>Input vat 12.5%</t>
  </si>
  <si>
    <t>Input vat 4 %</t>
  </si>
  <si>
    <t>Cess on Vat 4%</t>
  </si>
  <si>
    <t>Output Vat  4%</t>
  </si>
  <si>
    <t>Vat/Tax</t>
  </si>
  <si>
    <t>Cess on vat 12.5%</t>
  </si>
  <si>
    <t>Salaries &amp; Allowances Payable</t>
  </si>
  <si>
    <t xml:space="preserve">                           KERALA BOOKS AND PUBLICATIONS SOCIETY : 2010 -11</t>
  </si>
  <si>
    <t>Sundry Creditors- for Expenses</t>
  </si>
  <si>
    <t>Others-  Other Liabilities</t>
  </si>
  <si>
    <t>Audit Fee Payable</t>
  </si>
  <si>
    <t>Central Warehousing Corporation</t>
  </si>
  <si>
    <t>Central Warehousing  Corporation (EKM)</t>
  </si>
  <si>
    <t>ELECTRICITY CHARGES PAYABLE</t>
  </si>
  <si>
    <t>Eurodelight Service</t>
  </si>
  <si>
    <t>Kerala State Warehousing Corporation</t>
  </si>
  <si>
    <t>Provision for bad debts</t>
  </si>
  <si>
    <t>K.K.SOBHA,ADHITHYA BDG. WORKS</t>
  </si>
  <si>
    <t>M.M. Unnikrishnan</t>
  </si>
  <si>
    <t>M.SUNDARAM, Sree Bhagavathy Binders</t>
  </si>
  <si>
    <t>NIRMALA BINDING WORKS</t>
  </si>
  <si>
    <t>POOMKUDY FORCE</t>
  </si>
  <si>
    <t>Smart Graphics (Binding)</t>
  </si>
  <si>
    <t>V A ALERT SECURITY</t>
  </si>
  <si>
    <t>EMD  &amp; SD</t>
  </si>
  <si>
    <t>KBP EMPLOYEES CO- OPERATIVE SOCIETY</t>
  </si>
  <si>
    <t>Kbps Employess Association</t>
  </si>
  <si>
    <t>Others Recovery</t>
  </si>
  <si>
    <t>COMMERCIAL TAXES DEPARTMENT  (ADVANCE)</t>
  </si>
  <si>
    <t>DPI FOR GUNNY</t>
  </si>
  <si>
    <t>LIC GROUP GRATUITY  PREMIA PAYABLE</t>
  </si>
  <si>
    <t>SMART GRAPHICS( for Machinery Pending Sale)</t>
  </si>
  <si>
    <t>ELECTRICITY DEPOSIT</t>
  </si>
  <si>
    <t>KSEB DEPOSIT</t>
  </si>
  <si>
    <t>KSEB DEPOSIT, TRIPUNITHURA</t>
  </si>
  <si>
    <t>EX-ENGINEER, PWD, DEPOSIT</t>
  </si>
  <si>
    <t>GAS CYLINDER DEPOSIT</t>
  </si>
  <si>
    <t>PETROL DEPOSIT</t>
  </si>
  <si>
    <t>RATION DEPOSIT</t>
  </si>
  <si>
    <t>TELEPHONE DEPOSIT</t>
  </si>
  <si>
    <t>TELEPHONE RENTAL DEPOSIT</t>
  </si>
  <si>
    <t>CST RECOVERABLE</t>
  </si>
  <si>
    <t>H.M.T Machine Tools LTD</t>
  </si>
  <si>
    <t>FESTIVAL ADVANCE 2009</t>
  </si>
  <si>
    <t>School Advance</t>
  </si>
  <si>
    <t>ADERSH . M  ( ME)</t>
  </si>
  <si>
    <t>JOJI ISSAC</t>
  </si>
  <si>
    <t>K.A. SEBASTIAN</t>
  </si>
  <si>
    <t>K.K.KARTHIKEYAN</t>
  </si>
  <si>
    <t>K.P.RAMAVARMAN UNNI</t>
  </si>
  <si>
    <t>K, RAMACHANDRAN NAIR</t>
  </si>
  <si>
    <t>N. Mohanakumaran</t>
  </si>
  <si>
    <t>P.V.KURIAKOSE</t>
  </si>
  <si>
    <t>SATHEESH M.G.</t>
  </si>
  <si>
    <t>STAMP ON HAND</t>
  </si>
  <si>
    <t>Carriage Inwards/outwards</t>
  </si>
  <si>
    <t>FREIGHT CHARGES</t>
  </si>
  <si>
    <t>Loading and Un Loading  Charges</t>
  </si>
  <si>
    <t>TRANSPORTATION CHARGES</t>
  </si>
  <si>
    <t>Power,Light &amp; Water Charges</t>
  </si>
  <si>
    <t>OFFICE, FACTORY&amp; MISC. EXPENSES</t>
  </si>
  <si>
    <t>FACTORY EQUIPMENTS</t>
  </si>
  <si>
    <t>FIRE FIGHTING EQUIPMENTS</t>
  </si>
  <si>
    <t>Fire Fitting Equipments</t>
  </si>
  <si>
    <t>FURNITURE</t>
  </si>
  <si>
    <t>GARDENING EQUIPMENT</t>
  </si>
  <si>
    <t>HMT 436 Four Colour Printing Machine</t>
  </si>
  <si>
    <t>LAND DEVELOPMENT EXPENDITURE</t>
  </si>
  <si>
    <t>LIBRARY</t>
  </si>
  <si>
    <t>MOTOR VEHICLE</t>
  </si>
  <si>
    <t>OFFICE EQUIPMENTS</t>
  </si>
  <si>
    <t>Paper Stock Godown</t>
  </si>
  <si>
    <t>PLANT AND MACHINERY</t>
  </si>
  <si>
    <t>PLANT AND MACHINERY INST. BUT NOT IN USE</t>
  </si>
  <si>
    <t>PROCESS ROOM EQUIPMENTS</t>
  </si>
  <si>
    <t>Sign Board</t>
  </si>
  <si>
    <t>TELEPHONE Installation</t>
  </si>
  <si>
    <t>WATER COOLER</t>
  </si>
  <si>
    <t>WATER SUPPLY WORKS</t>
  </si>
  <si>
    <t>WEIGH BRIDGE</t>
  </si>
  <si>
    <t>Investments</t>
  </si>
  <si>
    <t>SHARE IN KBPE CO-OP. SOCIETY</t>
  </si>
  <si>
    <t>Current Assets</t>
  </si>
  <si>
    <t>Advances</t>
  </si>
  <si>
    <t>Apprentice Stipend Payable</t>
  </si>
  <si>
    <t>Babu.A.Kallivayalil</t>
  </si>
  <si>
    <t>Dhanalakshmi Bank FD</t>
  </si>
  <si>
    <t>Ebenezer Print Pack (P) Ltd.,</t>
  </si>
  <si>
    <t>Ex Gratia 2010-11</t>
  </si>
  <si>
    <t>Ex-Gratia Payable A/c</t>
  </si>
  <si>
    <t>Incidental Charge ( Stat. Audit)</t>
  </si>
  <si>
    <t>Interest on Dhanlaxi FD</t>
  </si>
  <si>
    <t>METAL ARTS</t>
  </si>
  <si>
    <t>M.K SALES CORPORATION</t>
  </si>
  <si>
    <t>M.Mohammed Mustah</t>
  </si>
  <si>
    <t>Prepaid Expense (Fire Insurance)</t>
  </si>
  <si>
    <t>Provision for Bad and Doubtful Debts</t>
  </si>
  <si>
    <t>Provision for Water Charges</t>
  </si>
  <si>
    <t>SREE NARAYANA OFFSET PRESS</t>
  </si>
  <si>
    <t>SRI   BAGAVATHI ELECTROPLATING</t>
  </si>
  <si>
    <t>Tools and Implements ( Stock)</t>
  </si>
  <si>
    <t>VIKAS LAMINATIONS</t>
  </si>
  <si>
    <t>Advance From Customers</t>
  </si>
  <si>
    <t>Land &amp; Buildings</t>
  </si>
  <si>
    <t>Advance to Creditors</t>
  </si>
  <si>
    <t>Raw Materils ( Stock)</t>
  </si>
  <si>
    <t>Loose Tools</t>
  </si>
  <si>
    <t>Mis.Stores, Spares, Uni Cloths</t>
  </si>
  <si>
    <t>Raw Material</t>
  </si>
  <si>
    <t>Deposits (Asset)</t>
  </si>
  <si>
    <t>EMD ( Deposit)</t>
  </si>
  <si>
    <t>GAS DEPOSIT</t>
  </si>
  <si>
    <t>Godown Deposit</t>
  </si>
  <si>
    <t>Loans &amp; Advances (Asset)</t>
  </si>
  <si>
    <t>Deposits</t>
  </si>
  <si>
    <t>CONSUMPTION STATEMENT FOR 2010 -11</t>
  </si>
  <si>
    <t>Kerala State Electricty Board</t>
  </si>
  <si>
    <t>Others - Deposits</t>
  </si>
  <si>
    <t>Other Advances</t>
  </si>
  <si>
    <t>Others-Other Adv.</t>
  </si>
  <si>
    <t>Asha Waste Paper Co.</t>
  </si>
  <si>
    <t>Euorp agencies</t>
  </si>
  <si>
    <t>KERALA   POLICE CONSTRUCTION CORPORATION( CONS</t>
  </si>
  <si>
    <t>PREPAID EXPENSES</t>
  </si>
  <si>
    <t>STIPEND RECEIVABLE</t>
  </si>
  <si>
    <t>Staff Advances</t>
  </si>
  <si>
    <t>Festival Advance</t>
  </si>
  <si>
    <t>KBPS HBA</t>
  </si>
  <si>
    <t>K.V.VIJAYAKUMAR</t>
  </si>
  <si>
    <t>Income Tax Deducted at Source (Asset)</t>
  </si>
  <si>
    <t>I.T. DEDUCTED AT SOURCE (CUSTOMERS)</t>
  </si>
  <si>
    <t>Sundry Debtors</t>
  </si>
  <si>
    <t>ANIMAL HUSBANDARY DEPARTMENT</t>
  </si>
  <si>
    <t>ATTAPPADY HILLS AREA DEVELOPMENT SOCIETY</t>
  </si>
  <si>
    <t>BOARD OF PUBLIC EXAMINATIONS</t>
  </si>
  <si>
    <t>CIVIL SUPPLIES CORPORATION</t>
  </si>
  <si>
    <t>COCHIN UNIVERSITY OF SCIENCE &amp; TECHNOLOGY</t>
  </si>
  <si>
    <t>COMMISSIONER FOR GOVT  EXAMS</t>
  </si>
  <si>
    <t>COMMISSIONER OF COMMERCIAL TAXES, TVM</t>
  </si>
  <si>
    <t>DAIRY DEVELOPMENT DEPARTMENT</t>
  </si>
  <si>
    <t>DEPARTMENT OF POSTS</t>
  </si>
  <si>
    <t>DEPUTY DIRECTOR OF EDUCATION THODUPUZHA</t>
  </si>
  <si>
    <t>DIRECTORATE OF ARCHIVES</t>
  </si>
  <si>
    <t>DIRECTOR HIGHER SECONDARY/SCERT</t>
  </si>
  <si>
    <t>DIRECTOR OF HEALTH SERVICES</t>
  </si>
  <si>
    <t>DISTRICT RURAL DEVELOPMENT AGENCY</t>
  </si>
  <si>
    <t>DISTRICT SUPPLY OFFICER</t>
  </si>
  <si>
    <t>FIB ADVANCE</t>
  </si>
  <si>
    <t>FISHERIES JOINT DIRECTOR OFFICE</t>
  </si>
  <si>
    <t>FORESTRY INFORMATION BUREAU</t>
  </si>
  <si>
    <t>Fuela India</t>
  </si>
  <si>
    <t>GOVERNMENT PRESS, KAKKANAD</t>
  </si>
  <si>
    <t>GOVT. OF KERALA ACCOUNT (WASTE PAPER)</t>
  </si>
  <si>
    <t>HINDUSTAN NEWSPRINT LIMITED</t>
  </si>
  <si>
    <t>INFORMATION KERALA MISSION</t>
  </si>
  <si>
    <t>Institute of Land &amp; Disaster Management</t>
  </si>
  <si>
    <t>JAYA CUTTING WORKS</t>
  </si>
  <si>
    <t>KERALA BOOKS 2009-10(08.02.11)</t>
  </si>
  <si>
    <t>Ex-Gratia-09-10 ( Payable_)</t>
  </si>
  <si>
    <t>PROVISION FOR PAY REVISION ARREAR</t>
  </si>
  <si>
    <t>ARRAKKAL ENGINEERING WORKS</t>
  </si>
  <si>
    <t>Backward  Class Devpt. Corporation</t>
  </si>
  <si>
    <t>C.A. GALIAKOTWALA &amp; CO. LTD.</t>
  </si>
  <si>
    <t>FAMOUS PRINTING INKS PVT. LTD.</t>
  </si>
  <si>
    <t>FUTURA AUTOMATION</t>
  </si>
  <si>
    <t>IMPERIAL AGENCIES</t>
  </si>
  <si>
    <t>KERALA STATE ARCHIEVES DEPARTMENT</t>
  </si>
  <si>
    <t>P.S.Rajan</t>
  </si>
  <si>
    <t>RADHAKRISHNA  INDUSTRIAL ENTERPRISES</t>
  </si>
  <si>
    <t>SMART GRAPHICS</t>
  </si>
  <si>
    <t>CMS RECOVERY</t>
  </si>
  <si>
    <t>MEDICAL REIMBURSEMENT</t>
  </si>
  <si>
    <t>INTEREST ON DCB  FIXED DEPOSIT</t>
  </si>
  <si>
    <t>Interest on Eectricity Deposit</t>
  </si>
  <si>
    <t>INTEREST ON F D  -BANK OF BARODA</t>
  </si>
  <si>
    <t>INTEREST ON F D R (UBI)</t>
  </si>
  <si>
    <t>INTEREST ON KBPS HBA</t>
  </si>
  <si>
    <t>INTEREST ON S B T  F D</t>
  </si>
  <si>
    <t>INTEREST ON UNION BANK F D R ACCOUNT</t>
  </si>
  <si>
    <t>INTEREST RECEIVED</t>
  </si>
  <si>
    <t>PRIOR PERIOD INCOME</t>
  </si>
  <si>
    <t>PROFIT /LOSS ON SALE OF ASSET</t>
  </si>
  <si>
    <r>
      <t>INVESTMENTS</t>
    </r>
    <r>
      <rPr>
        <sz val="12"/>
        <rFont val="Times New Roman"/>
        <family val="1"/>
      </rPr>
      <t>: (At cost,trade,unquoted)</t>
    </r>
  </si>
  <si>
    <r>
      <t xml:space="preserve">i) </t>
    </r>
    <r>
      <rPr>
        <b/>
        <sz val="13"/>
        <rFont val="Times New Roman"/>
        <family val="1"/>
      </rPr>
      <t>Cash and stamps on hand</t>
    </r>
  </si>
  <si>
    <r>
      <t xml:space="preserve">ii) </t>
    </r>
    <r>
      <rPr>
        <b/>
        <sz val="13"/>
        <rFont val="Times New Roman"/>
        <family val="1"/>
      </rPr>
      <t>Balance with scheduled banks and treasuries</t>
    </r>
  </si>
  <si>
    <r>
      <t>a)</t>
    </r>
    <r>
      <rPr>
        <u val="single"/>
        <sz val="13"/>
        <rFont val="Times New Roman"/>
        <family val="1"/>
      </rPr>
      <t xml:space="preserve"> Staff advances</t>
    </r>
  </si>
  <si>
    <r>
      <t xml:space="preserve">b) </t>
    </r>
    <r>
      <rPr>
        <u val="single"/>
        <sz val="13"/>
        <rFont val="Times New Roman"/>
        <family val="1"/>
      </rPr>
      <t>Other advances</t>
    </r>
  </si>
  <si>
    <r>
      <t xml:space="preserve">c) </t>
    </r>
    <r>
      <rPr>
        <u val="single"/>
        <sz val="13"/>
        <rFont val="Times New Roman"/>
        <family val="1"/>
      </rPr>
      <t>Deposits</t>
    </r>
  </si>
  <si>
    <r>
      <t xml:space="preserve">                                </t>
    </r>
    <r>
      <rPr>
        <b/>
        <sz val="13"/>
        <rFont val="Times New Roman"/>
        <family val="1"/>
      </rPr>
      <t>Total:</t>
    </r>
  </si>
  <si>
    <r>
      <t xml:space="preserve">                                          </t>
    </r>
    <r>
      <rPr>
        <b/>
        <sz val="13"/>
        <rFont val="Times New Roman"/>
        <family val="1"/>
      </rPr>
      <t>Total:</t>
    </r>
  </si>
  <si>
    <t>KANNUR UNIVERSITY</t>
  </si>
  <si>
    <t>KERALA AGRO MACHINERY CORPORATION</t>
  </si>
  <si>
    <t>KERALA LIVE STOCK DEVELOPMENT  BOARD Ltd</t>
  </si>
  <si>
    <t>KERALA PUBLIC SERVICE COMMISSION</t>
  </si>
  <si>
    <t>KERALA STATE OPEN SCHOOL</t>
  </si>
  <si>
    <t>KERALA STATE POULTRY DEVELOPMENT CORPN. LTD</t>
  </si>
  <si>
    <t>KERALA STATE ROAD TRANSPORT CORPORATION</t>
  </si>
  <si>
    <t>KERALA WASTE PAPER STORE</t>
  </si>
  <si>
    <t>KUDUMBASHREE</t>
  </si>
  <si>
    <t>LABOUR COMMISSIONER</t>
  </si>
  <si>
    <t>LBS Centre for Science &amp; Technology</t>
  </si>
  <si>
    <t>MAHATMA GANDHI UNIVERSITY</t>
  </si>
  <si>
    <t>MEENA WASTE PAPERS</t>
  </si>
  <si>
    <t>NRHM DIRECTORATE</t>
  </si>
  <si>
    <t>N S D DEPARTMENT</t>
  </si>
  <si>
    <t>Pharmaceutical Corporation (IM) Kerala Ltd(Oushadi)</t>
  </si>
  <si>
    <t>POLICE QUARTERS RESIDENCE  WELFARE  ASSOCIATION</t>
  </si>
  <si>
    <t>PROVISION FOR DOUBTFUL DEBTS</t>
  </si>
  <si>
    <t>Roads &amp; Bridges Development Corpn. of Kerala Ltd</t>
  </si>
  <si>
    <t>RUBBER BOARD</t>
  </si>
  <si>
    <t>SARVA SHIKSHA ABHIYAN</t>
  </si>
  <si>
    <t>SCERT, TRIVANDRUM</t>
  </si>
  <si>
    <t>Social Forestry Extension Unit</t>
  </si>
  <si>
    <t>Soil Conservation Department</t>
  </si>
  <si>
    <t>STATE INSTITUTE OF CHILDREN'S LITERATURE</t>
  </si>
  <si>
    <t>STATE INSTITUTE OF EDUCATIONAL TECHNOLOGY</t>
  </si>
  <si>
    <t>T.K.MADHAVA MEMORIAL COLLEGE</t>
  </si>
  <si>
    <t>Total Sanitation Campaign</t>
  </si>
  <si>
    <t>Transformers and Electricals Kerala Ltd</t>
  </si>
  <si>
    <t>Travancore Devaswom Board</t>
  </si>
  <si>
    <t>VEGITABLE,FRUIT &amp; PROMOTION COUNCIL KERALAM</t>
  </si>
  <si>
    <t>Cash and Stamps-in-Hand</t>
  </si>
  <si>
    <t>Bank Accounts</t>
  </si>
  <si>
    <t>Fixed Deposit Accounts</t>
  </si>
  <si>
    <t>BANK OF BARODA  F   D  ACCOUNT</t>
  </si>
  <si>
    <t>CO-OP BANK F D R   A/C</t>
  </si>
  <si>
    <t>SBT FIXED DEPOSIT</t>
  </si>
  <si>
    <t>Savings- Operating Accounts</t>
  </si>
  <si>
    <t>Co-Op Bank Thrikkakara</t>
  </si>
  <si>
    <t>Danalakshmi Bank</t>
  </si>
  <si>
    <t>KBPS ESI FUND A/C</t>
  </si>
  <si>
    <t>Principal Sub Treasury T V M</t>
  </si>
  <si>
    <t>STATE BANK OF INDIA</t>
  </si>
  <si>
    <t>STATE BANK OF INDIA, M.G. ROAD, TVM</t>
  </si>
  <si>
    <t>State Bank of Travancore</t>
  </si>
  <si>
    <t>Union Bank of India</t>
  </si>
  <si>
    <t>INCOME AND EXPENDITURE ACCOUNT FOR THE YEAR ENDED MARCH 31,2011.</t>
  </si>
  <si>
    <t>KERALA BOOKS AND PUBLICATIONS SOCIETY : 2010-11</t>
  </si>
  <si>
    <t xml:space="preserve">                    KERALA BOOKS AND PUBLICATIONS SOCIETY : 2010 -11</t>
  </si>
  <si>
    <t xml:space="preserve">                    KERALA BOOKS AND PUBLICATIONS SOCIETY : 2010 - 11</t>
  </si>
  <si>
    <t xml:space="preserve">                 KERALA BOOKS AND PUBLICATIONS SOCIETY  :  2010 -11</t>
  </si>
  <si>
    <t>State Bank of India ( CSEZ)</t>
  </si>
  <si>
    <t>Inventories</t>
  </si>
  <si>
    <t>Stock of Rawmaterials</t>
  </si>
  <si>
    <t>Aluminium Plates &amp; Rubber Blankets (Stock)</t>
  </si>
  <si>
    <t>Artistic Goods ( Stock )</t>
  </si>
  <si>
    <t>Electrical Good ( Stock )</t>
  </si>
  <si>
    <t>Imported Spare ( Stock )</t>
  </si>
  <si>
    <t>Loose Tools on Revaluation (Stock)</t>
  </si>
  <si>
    <t>Miscelleneious Store( Stock )</t>
  </si>
  <si>
    <t>Spares Local ( Stock )</t>
  </si>
  <si>
    <t>STOCK OF FINISHED GOODS</t>
  </si>
  <si>
    <t>Uniform Cloth ( Stock )</t>
  </si>
  <si>
    <t>Work in Progress ( Stock )</t>
  </si>
  <si>
    <t>Capital Working Progress</t>
  </si>
  <si>
    <t>INTEREST ACCRUED BUT NOT DUE</t>
  </si>
  <si>
    <t>Raw Material (Closing Stock)</t>
  </si>
  <si>
    <t>Raw Materials, Stores, Spares &amp; Tools Consumed</t>
  </si>
  <si>
    <t>R.Bhuvanachandran</t>
  </si>
  <si>
    <t xml:space="preserve"> K.V Vijayakumar</t>
  </si>
  <si>
    <t>Staff welfare expenses  (Onam gift)</t>
  </si>
  <si>
    <t>Special allowance arrears (Recovery)</t>
  </si>
  <si>
    <t>Cochin Shipyard Ltd (VAT deducted at source)</t>
  </si>
  <si>
    <t>Sales tax</t>
  </si>
  <si>
    <t>M. Babukutty</t>
  </si>
  <si>
    <t xml:space="preserve">Income tax deducted at source </t>
  </si>
  <si>
    <t>d)</t>
  </si>
  <si>
    <t xml:space="preserve">Tax Deducted at Source </t>
  </si>
  <si>
    <t>TDS Receivable (KSEB)</t>
  </si>
  <si>
    <t>Kaushika Enterprises</t>
  </si>
  <si>
    <t>Quilon Paper Mart</t>
  </si>
  <si>
    <t xml:space="preserve">   Excel Graphics</t>
  </si>
  <si>
    <t xml:space="preserve">   Smart Graphics</t>
  </si>
  <si>
    <t xml:space="preserve">              -</t>
  </si>
  <si>
    <t>Decrease in stock                                            (II)</t>
  </si>
  <si>
    <t>Variation in stock</t>
  </si>
  <si>
    <r>
      <t xml:space="preserve">Vide G.O (Rt) No.62 / 93 / H.Edn dated  08.01.93. read with their letter no: 41374 / H1/ 92 / H.Edn dated  28.04.93, the State Government portion of the above loan was repayable in  5 annual installments starting from the first  anniversary from the  date of order at an interest of  14%  per annum, besides penal interest @ 2.75 % per annum for belated repayment. During the year, the Society has provided for  penal interest of </t>
    </r>
    <r>
      <rPr>
        <i/>
        <sz val="13"/>
        <rFont val="Rupee Foradian"/>
        <family val="2"/>
      </rPr>
      <t xml:space="preserve">` </t>
    </r>
    <r>
      <rPr>
        <i/>
        <sz val="13"/>
        <rFont val="Times New Roman"/>
        <family val="1"/>
      </rPr>
      <t>1.47 lacs (Previous year:</t>
    </r>
    <r>
      <rPr>
        <i/>
        <sz val="13"/>
        <rFont val="Rupee Foradian"/>
        <family val="2"/>
      </rPr>
      <t xml:space="preserve">` </t>
    </r>
    <r>
      <rPr>
        <i/>
        <sz val="13"/>
        <rFont val="Times New Roman"/>
        <family val="1"/>
      </rPr>
      <t xml:space="preserve">1.42 lacs) @  2.75%  for   the  belated  remittance  of  principal  and  interest  pertaining  to the  period  from  01.04.2010  to  31.03.2011 .  The Society is yet to make a repayment of the last installment of </t>
    </r>
    <r>
      <rPr>
        <i/>
        <sz val="13"/>
        <rFont val="Rupee Foradian"/>
        <family val="2"/>
      </rPr>
      <t xml:space="preserve">` </t>
    </r>
    <r>
      <rPr>
        <i/>
        <sz val="13"/>
        <rFont val="Times New Roman"/>
        <family val="1"/>
      </rPr>
      <t xml:space="preserve">14.45 lacs (Previous year: </t>
    </r>
    <r>
      <rPr>
        <i/>
        <sz val="13"/>
        <rFont val="Rupee Foradian"/>
        <family val="2"/>
      </rPr>
      <t xml:space="preserve">` </t>
    </r>
    <r>
      <rPr>
        <i/>
        <sz val="13"/>
        <rFont val="Times New Roman"/>
        <family val="1"/>
      </rPr>
      <t>14.45 lacs) due on 08.01.98 besides interest over due.</t>
    </r>
  </si>
  <si>
    <t xml:space="preserve">   Futura Automation</t>
  </si>
  <si>
    <t>T.M.HAMEED</t>
  </si>
  <si>
    <t>Sales Accounts</t>
  </si>
  <si>
    <t>Printed Material</t>
  </si>
  <si>
    <t>Printing Charge</t>
  </si>
  <si>
    <t>SALE OF NOTE BOOK</t>
  </si>
  <si>
    <t>SALEOF WASTE PAPER</t>
  </si>
  <si>
    <t>Purchase Accounts</t>
  </si>
  <si>
    <t>Direct Expenses</t>
  </si>
  <si>
    <t xml:space="preserve">Less: CURRENT LIABILITIES AND </t>
  </si>
  <si>
    <t>KERALA BOOKS AND PUBLICATIONS SOCIETY, KAKKANAD, KOCHI-682 030.</t>
  </si>
  <si>
    <t>Total :</t>
  </si>
  <si>
    <t>Net Current Assets                                    (A-B)</t>
  </si>
  <si>
    <t xml:space="preserve">                 Notes on Accounts</t>
  </si>
  <si>
    <r>
      <t xml:space="preserve">The  Government of  Kerala has  sanctioned an amount of </t>
    </r>
    <r>
      <rPr>
        <i/>
        <sz val="13"/>
        <rFont val="Rupee Foradian"/>
        <family val="2"/>
      </rPr>
      <t>`</t>
    </r>
    <r>
      <rPr>
        <i/>
        <sz val="13"/>
        <rFont val="Times New Roman"/>
        <family val="1"/>
      </rPr>
      <t xml:space="preserve">103.84 lacs as grant against loans availed from  Government  of   Kerala for  the import and  installation of Harris printing   machine. Of  the above, </t>
    </r>
    <r>
      <rPr>
        <i/>
        <sz val="13"/>
        <rFont val="Rupee Foradian"/>
        <family val="2"/>
      </rPr>
      <t xml:space="preserve">` </t>
    </r>
    <r>
      <rPr>
        <i/>
        <sz val="13"/>
        <rFont val="Times New Roman"/>
        <family val="1"/>
      </rPr>
      <t xml:space="preserve">39.55  lacs was  sanctioned  vide  G.O (Rt) No.2059/ 89/ H.Edn dt. 11.11.87 and </t>
    </r>
    <r>
      <rPr>
        <i/>
        <sz val="13"/>
        <rFont val="Rupee Foradian"/>
        <family val="2"/>
      </rPr>
      <t>`</t>
    </r>
    <r>
      <rPr>
        <i/>
        <sz val="13"/>
        <rFont val="Times New Roman"/>
        <family val="1"/>
      </rPr>
      <t xml:space="preserve">2.13 lacs vide G.O (Rt) No.62/93 / H.Edn dated  08.01.93 and </t>
    </r>
    <r>
      <rPr>
        <i/>
        <sz val="13"/>
        <rFont val="Rupee Foradian"/>
        <family val="2"/>
      </rPr>
      <t>`</t>
    </r>
    <r>
      <rPr>
        <i/>
        <sz val="13"/>
        <rFont val="Times New Roman"/>
        <family val="1"/>
      </rPr>
      <t xml:space="preserve">62.16  lacs  was sanctioned  vide G.O.No.41374 / H1/ 92/H.Edn  dated 28.04.93 , which is a Central Government  share  as indicated  by their letter  No.50 (1) PF- 87- 79,from Ministry of Finance, Department of Expenditure, Plan, Finance, New Delhi dated 06.01.1988.    </t>
    </r>
  </si>
  <si>
    <t>Transportation charge payable</t>
  </si>
  <si>
    <t>6. Pay revision arrear payable</t>
  </si>
  <si>
    <t>M.C.Kuruvilla &amp; Co.</t>
  </si>
  <si>
    <t>Habasit Lakoka Pvt Ltd</t>
  </si>
  <si>
    <t>Deposit for water</t>
  </si>
  <si>
    <r>
      <t xml:space="preserve">In  the case of   Harris  printing  machine, the Government has  originally sanctioned a loan of </t>
    </r>
    <r>
      <rPr>
        <i/>
        <sz val="13"/>
        <rFont val="Rupee Foradian"/>
        <family val="2"/>
      </rPr>
      <t>`</t>
    </r>
    <r>
      <rPr>
        <i/>
        <sz val="13"/>
        <rFont val="Times New Roman"/>
        <family val="1"/>
      </rPr>
      <t xml:space="preserve">306.58 lacs  (net of grants) . Of the above , </t>
    </r>
    <r>
      <rPr>
        <i/>
        <sz val="13"/>
        <rFont val="Rupee Foradian"/>
        <family val="2"/>
      </rPr>
      <t>`</t>
    </r>
    <r>
      <rPr>
        <i/>
        <sz val="13"/>
        <rFont val="Times New Roman"/>
        <family val="1"/>
      </rPr>
      <t xml:space="preserve">110 lacs  was  sanctioned  vide G.O. (Rt)  No.1185 / 87/  H.Edn  dt. 15.06.87, </t>
    </r>
    <r>
      <rPr>
        <i/>
        <sz val="13"/>
        <rFont val="Rupee Foradian"/>
        <family val="2"/>
      </rPr>
      <t xml:space="preserve">` </t>
    </r>
    <r>
      <rPr>
        <i/>
        <sz val="13"/>
        <rFont val="Times New Roman"/>
        <family val="1"/>
      </rPr>
      <t xml:space="preserve">91.45 lacs vide G.O. (Rt) No.1118/87/H.Edn dt. 03.10.87 &amp; 10.11.87, </t>
    </r>
    <r>
      <rPr>
        <i/>
        <sz val="13"/>
        <rFont val="Rupee Foradian"/>
        <family val="2"/>
      </rPr>
      <t>`</t>
    </r>
    <r>
      <rPr>
        <i/>
        <sz val="13"/>
        <rFont val="Times New Roman"/>
        <family val="1"/>
      </rPr>
      <t xml:space="preserve">90.45 lacs vide G.O. (Rt) No.2059/ 87/ H.Edn dt. 11.11.87, </t>
    </r>
    <r>
      <rPr>
        <i/>
        <sz val="13"/>
        <rFont val="Rupee Foradian"/>
        <family val="2"/>
      </rPr>
      <t xml:space="preserve">` </t>
    </r>
    <r>
      <rPr>
        <i/>
        <sz val="13"/>
        <rFont val="Times New Roman"/>
        <family val="1"/>
      </rPr>
      <t xml:space="preserve">14.68 lacs vide G.O. (Rt) No.1002/ 89/ H.Edn dt.13.06.89, which is inclusive of the Central Government share of </t>
    </r>
    <r>
      <rPr>
        <i/>
        <sz val="13"/>
        <rFont val="Rupee Foradian"/>
        <family val="2"/>
      </rPr>
      <t xml:space="preserve">` </t>
    </r>
    <r>
      <rPr>
        <i/>
        <sz val="13"/>
        <rFont val="Times New Roman"/>
        <family val="1"/>
      </rPr>
      <t>207.20 lacs.</t>
    </r>
  </si>
  <si>
    <r>
      <t xml:space="preserve">In the case of HMT printing machine , the Government has originally sanctioned a loan of </t>
    </r>
    <r>
      <rPr>
        <i/>
        <sz val="13"/>
        <rFont val="Rupee Foradian"/>
        <family val="2"/>
      </rPr>
      <t xml:space="preserve">` </t>
    </r>
    <r>
      <rPr>
        <i/>
        <sz val="13"/>
        <rFont val="Times New Roman"/>
        <family val="1"/>
      </rPr>
      <t xml:space="preserve"> 5 lacs vide G.O. (MS) No.203 / 89 /H.Edn dt. 16.10.89. Similarly for Muller Martini Saddle Stitcher machine, a loan of </t>
    </r>
    <r>
      <rPr>
        <i/>
        <sz val="13"/>
        <rFont val="Rupee Foradian"/>
        <family val="2"/>
      </rPr>
      <t xml:space="preserve">` </t>
    </r>
    <r>
      <rPr>
        <i/>
        <sz val="13"/>
        <rFont val="Times New Roman"/>
        <family val="1"/>
      </rPr>
      <t xml:space="preserve">47.5 lacs was sanctioned vide G.O. (MS) No.188/ 89/ H.Edn dt. 29.09.89. For the purchase of spare  parts and  machinery, another  loan of  </t>
    </r>
    <r>
      <rPr>
        <i/>
        <sz val="13"/>
        <rFont val="Rupee Foradian"/>
        <family val="2"/>
      </rPr>
      <t xml:space="preserve">` </t>
    </r>
    <r>
      <rPr>
        <i/>
        <sz val="13"/>
        <rFont val="Times New Roman"/>
        <family val="1"/>
      </rPr>
      <t>62.5  lacs was originally sanctioned vide Government  orders G.O.(RT)No. 237 / 91 / H.Edn dt. 21.02.91 (</t>
    </r>
    <r>
      <rPr>
        <i/>
        <sz val="13"/>
        <rFont val="Rupee Foradian"/>
        <family val="2"/>
      </rPr>
      <t xml:space="preserve">` </t>
    </r>
    <r>
      <rPr>
        <i/>
        <sz val="13"/>
        <rFont val="Times New Roman"/>
        <family val="1"/>
      </rPr>
      <t>31.5 lacs) ,  G.O. (RT)  No. 344 / 91 / H.Edn  dt.   08.03.91 (</t>
    </r>
    <r>
      <rPr>
        <i/>
        <sz val="13"/>
        <rFont val="Rupee Foradian"/>
        <family val="2"/>
      </rPr>
      <t xml:space="preserve">` </t>
    </r>
    <r>
      <rPr>
        <i/>
        <sz val="13"/>
        <rFont val="Times New Roman"/>
        <family val="1"/>
      </rPr>
      <t>22.5 lacs) and G.O. (RT) No.442/91/H.Edn dt. 25.03.91(</t>
    </r>
    <r>
      <rPr>
        <i/>
        <sz val="13"/>
        <rFont val="Rupee Foradian"/>
        <family val="2"/>
      </rPr>
      <t xml:space="preserve">` </t>
    </r>
    <r>
      <rPr>
        <i/>
        <sz val="13"/>
        <rFont val="Times New Roman"/>
        <family val="1"/>
      </rPr>
      <t>8.5 lacs).</t>
    </r>
  </si>
  <si>
    <t xml:space="preserve">                                   KERALA BOOKS AND PUBLICATIONS SOCIETY : 2010-11</t>
  </si>
  <si>
    <r>
      <t xml:space="preserve">(Figures in </t>
    </r>
    <r>
      <rPr>
        <sz val="10"/>
        <rFont val="Rupee Foradian"/>
        <family val="2"/>
      </rPr>
      <t>`</t>
    </r>
    <r>
      <rPr>
        <sz val="10"/>
        <rFont val="Times New Roman"/>
        <family val="1"/>
      </rPr>
      <t xml:space="preserve"> )</t>
    </r>
  </si>
  <si>
    <t>Total: (A)</t>
  </si>
  <si>
    <t>Indirect Incomes</t>
  </si>
  <si>
    <t>Misc. Income</t>
  </si>
  <si>
    <t>Interest Received</t>
  </si>
  <si>
    <t>CCB PCO TELEPHONE CHARGES</t>
  </si>
  <si>
    <t>Discount Received</t>
  </si>
  <si>
    <t>FORFEITED  S D A/C</t>
  </si>
  <si>
    <t>Forfeiture of E M D</t>
  </si>
  <si>
    <t>PENALTY (Recovery)</t>
  </si>
  <si>
    <t>RENT RECEOVED FROM K B P E CO OP SOCIETY</t>
  </si>
  <si>
    <t>Sale of Tender Form</t>
  </si>
  <si>
    <t>TELEPHONE RECOVERY</t>
  </si>
  <si>
    <t>TRAINING AND VISIT</t>
  </si>
  <si>
    <t>Indirect Expenses</t>
  </si>
  <si>
    <t>FIRE INSURANCE</t>
  </si>
  <si>
    <t>Office &amp; Misc. Expenses</t>
  </si>
  <si>
    <t>Legal &amp; Professional Charges</t>
  </si>
  <si>
    <t>ADVERTISEMENT EXPENSES</t>
  </si>
  <si>
    <t>Audit Fees</t>
  </si>
  <si>
    <t>BANK CHARGES</t>
  </si>
  <si>
    <t>Charge Allowance</t>
  </si>
  <si>
    <t>Debit/ Credit Balance Written Off</t>
  </si>
  <si>
    <t>GARDENING EXPENSES</t>
  </si>
  <si>
    <t>Internet Subscription</t>
  </si>
  <si>
    <t>Miscellaneous Expense</t>
  </si>
  <si>
    <t>News Paper and Periodicals</t>
  </si>
  <si>
    <t>OFFICERS'S QUARTERS EXPENSES</t>
  </si>
  <si>
    <t>ROUND OFF</t>
  </si>
  <si>
    <t>Service Charge</t>
  </si>
  <si>
    <t>SUBSCRIPTION AND CONTRIBUTIONS</t>
  </si>
  <si>
    <t>( Figures in ` )</t>
  </si>
  <si>
    <t>Less :Income tax paid for the AY 2009-10</t>
  </si>
  <si>
    <t>Interest on delayed payment</t>
  </si>
  <si>
    <t>SUNDRY DEBIT/CREDIT BALANCE WRITTEN OFF</t>
  </si>
  <si>
    <t>TAX AUDIT FEES</t>
  </si>
  <si>
    <t>TRAVELLING EXPENSES</t>
  </si>
  <si>
    <t>Postage , Telephone ,&amp; Telegram Charges</t>
  </si>
  <si>
    <t>POSTAGE AND TELEGRAM</t>
  </si>
  <si>
    <t>TELEPHONE CHARGES</t>
  </si>
  <si>
    <t>Rate and Taxes</t>
  </si>
  <si>
    <t>Penalty on CPF</t>
  </si>
  <si>
    <t>RATES AND TAXES</t>
  </si>
  <si>
    <t>STAMP PAPER</t>
  </si>
  <si>
    <t>Rent on Land  &amp; Buildings</t>
  </si>
  <si>
    <t>RENT ON LAND AND BUILDINGS</t>
  </si>
  <si>
    <t>Repairs &amp; Maintenance</t>
  </si>
  <si>
    <t>Annual Maintance Contract Charges</t>
  </si>
  <si>
    <t>REPAIRS AND MAINTENANCE</t>
  </si>
  <si>
    <t>Repairs &amp;Maint.  of Computer and Accessories</t>
  </si>
  <si>
    <t>REPAIRS TO BUILDING</t>
  </si>
  <si>
    <t>REPAIRS TO PLANT AND MACHINERY</t>
  </si>
  <si>
    <t>Interest  on DCB Fixed Deposit</t>
  </si>
  <si>
    <t>Interest on SBT FD</t>
  </si>
  <si>
    <t xml:space="preserve">Rent </t>
  </si>
  <si>
    <t xml:space="preserve">Loading &amp; Unloading Charges </t>
  </si>
  <si>
    <t>Godown deposit</t>
  </si>
  <si>
    <t>Renjit Ravi</t>
  </si>
  <si>
    <t>Kalyan marketing Associates</t>
  </si>
  <si>
    <t>Renjith Ravi</t>
  </si>
  <si>
    <t>Muhammed P.A</t>
  </si>
  <si>
    <t>Income tax deducted at source (provision)</t>
  </si>
  <si>
    <t>Income tax deducted at source (receivable)</t>
  </si>
  <si>
    <t>CPF Contribution</t>
  </si>
  <si>
    <t>Duties and Taxes Cr</t>
  </si>
  <si>
    <t>Provision for Group Gratuity</t>
  </si>
  <si>
    <t>Provision for Vat Audit Fee</t>
  </si>
  <si>
    <t>GODREJ &amp; BOYCE  MFG CO LTD</t>
  </si>
  <si>
    <t>New India Water Wellcorporation</t>
  </si>
  <si>
    <t>Technoworld Digital Twchnologies</t>
  </si>
  <si>
    <t>KERALA BOOKS 2010-11(12.9.20100)</t>
  </si>
  <si>
    <t>Income Tax</t>
  </si>
  <si>
    <t>Gratutity To canteen Employees Advance</t>
  </si>
  <si>
    <t>Meat Products of India Ltd  (Canteen)</t>
  </si>
  <si>
    <t>e)</t>
  </si>
  <si>
    <t>Computer Software</t>
  </si>
  <si>
    <t>Opening</t>
  </si>
  <si>
    <t>total</t>
  </si>
  <si>
    <t>3. For purchase of Muller Martini Saddle Switcher machine:</t>
  </si>
  <si>
    <t>4. For purchase of spare parts and machinery:</t>
  </si>
  <si>
    <t>5. Interest accrued and due on Permanent capital loan:</t>
  </si>
  <si>
    <t>Vehicle Running &amp; Maintenance</t>
  </si>
  <si>
    <t>INCOME TAX</t>
  </si>
  <si>
    <t>INTEREST ON GOVERNMENT OF KERALA LOANS</t>
  </si>
  <si>
    <t>Penal Interest on Govt. of Kerala Loans</t>
  </si>
  <si>
    <t>SECURITY CHARGES</t>
  </si>
  <si>
    <t>Workmen's Compensation</t>
  </si>
  <si>
    <t>Grand Total</t>
  </si>
  <si>
    <t>Staff Cost</t>
  </si>
  <si>
    <t>Canteen Expenditure</t>
  </si>
  <si>
    <t>Cpf Employer Contribution</t>
  </si>
  <si>
    <t>Medical Reinbursement</t>
  </si>
  <si>
    <t>Other Costs</t>
  </si>
  <si>
    <t>APPRENTICE STIPEND</t>
  </si>
  <si>
    <t>BONUS 2009</t>
  </si>
  <si>
    <t>Employees Deposit Linked Insurance (EDLI0</t>
  </si>
  <si>
    <t>EX-GRATIA -2009</t>
  </si>
  <si>
    <t>Staff Welfare Expense</t>
  </si>
  <si>
    <t>EWA EMPLOYER CONTRIBUTION</t>
  </si>
  <si>
    <t>INTEREST SUBSIDY</t>
  </si>
  <si>
    <t>STITCHING CHARGES</t>
  </si>
  <si>
    <t>TRAINING PROGRAMME</t>
  </si>
  <si>
    <t>DA ARREARS</t>
  </si>
  <si>
    <t>DAILY WAGES</t>
  </si>
  <si>
    <t>GRADE PROM. ARREAR</t>
  </si>
  <si>
    <t>MEDICAL EXPENSES</t>
  </si>
  <si>
    <t>Medical Insurance</t>
  </si>
  <si>
    <t>Pay Revision Arrear</t>
  </si>
  <si>
    <t>Performance Allowance</t>
  </si>
  <si>
    <t>Salaries and Allowances</t>
  </si>
  <si>
    <t>SPECIAL ALLOWANCE</t>
  </si>
  <si>
    <t>SURRENDER LEAVE SALARY</t>
  </si>
  <si>
    <t>Job Work</t>
  </si>
  <si>
    <t>Piece Work</t>
  </si>
  <si>
    <t>Prior Period Expenses</t>
  </si>
  <si>
    <t xml:space="preserve">                           KERALA BOOKS AND PUBLICATIONS SOCIETY : 2009-10</t>
  </si>
  <si>
    <t>Artistic goods</t>
  </si>
  <si>
    <t>special print materials</t>
  </si>
  <si>
    <t>Reproduction (1+ 2+8+9+10)</t>
  </si>
  <si>
    <t>General (11+12+14+15+16)</t>
  </si>
  <si>
    <t>CLOSING STOCK AS ON 31/3/11</t>
  </si>
  <si>
    <t>March 31,2010</t>
  </si>
  <si>
    <t xml:space="preserve">Provision for Vat audit </t>
  </si>
  <si>
    <t>For and on behalf of the Governing Body</t>
  </si>
  <si>
    <t>Chartered Accountant</t>
  </si>
  <si>
    <t>For  Isaac &amp;  Suresh</t>
  </si>
  <si>
    <t>Kochi</t>
  </si>
  <si>
    <t xml:space="preserve">                        Sub  Total:</t>
  </si>
  <si>
    <t xml:space="preserve">   b)  Bank of Baroda</t>
  </si>
  <si>
    <t xml:space="preserve">   e) Ernakulam District Co-operative Bank </t>
  </si>
  <si>
    <t xml:space="preserve">   c) State Bank of Travancore  </t>
  </si>
  <si>
    <t xml:space="preserve">   d) Ernakulam District Co-operative Bank </t>
  </si>
  <si>
    <t>Advances recoverable in cash or kind or for  value to be</t>
  </si>
  <si>
    <t>Kerala Police Housing and Construction Corporation Limited</t>
  </si>
  <si>
    <t xml:space="preserve">       Rent of premises</t>
  </si>
  <si>
    <t>Commissioner of Commercial Taxes</t>
  </si>
  <si>
    <t>KERALA BOOKS AND PUBLICATIUONS AND SOCIETY, KAKKANAD</t>
  </si>
  <si>
    <t>CODE - G ( TOOLS AND IMPLEMENTS)</t>
  </si>
  <si>
    <t>opening stock</t>
  </si>
  <si>
    <t>Add: Purchase</t>
  </si>
  <si>
    <t>Less: 80 % of [C]                     [B]</t>
  </si>
  <si>
    <t>Balance 20 %  - Consumption</t>
  </si>
  <si>
    <t>Total [A] +[B] - Closing stock</t>
  </si>
  <si>
    <t xml:space="preserve">       Dearness allowance arrears</t>
  </si>
  <si>
    <t>Cost of goods consumed                                (I)</t>
  </si>
  <si>
    <t>Director of State Lotteries</t>
  </si>
  <si>
    <t>Kerala Institute of Local Administration</t>
  </si>
  <si>
    <t>Live Stock Management Traning Centre</t>
  </si>
  <si>
    <t>Public Relations Department</t>
  </si>
  <si>
    <t xml:space="preserve">    Staff cost - salary arrears and bonus</t>
  </si>
  <si>
    <t>a) Creditors for expenses:</t>
  </si>
  <si>
    <t xml:space="preserve">   Director of Public Instruction</t>
  </si>
  <si>
    <t xml:space="preserve">   Add: Rebate</t>
  </si>
  <si>
    <t>Civil Supplies Corporation</t>
  </si>
  <si>
    <t>Dairy Development Department</t>
  </si>
  <si>
    <t>Directorate of Archives</t>
  </si>
  <si>
    <t>District Supply Officer</t>
  </si>
  <si>
    <t>Forestry Information Bureau</t>
  </si>
  <si>
    <t>Kerala waste paper store</t>
  </si>
  <si>
    <t>Meena waste paper</t>
  </si>
  <si>
    <t>Roads &amp; Bridges Development Corpn. Of Kerala Ltd</t>
  </si>
  <si>
    <t>Rubber Board</t>
  </si>
  <si>
    <t>Social Forestry Extention Unit</t>
  </si>
  <si>
    <t>Kerala Live Stock Development  Board Ltd</t>
  </si>
  <si>
    <t>Vegitable Fruit &amp; Promotion Council Keralam</t>
  </si>
  <si>
    <t xml:space="preserve">   Directorate of Vocational Higher Secondary Education</t>
  </si>
  <si>
    <t xml:space="preserve">   Text book paper used for commercial printing</t>
  </si>
  <si>
    <t xml:space="preserve">I   </t>
  </si>
  <si>
    <t>SOURCES OF FUNDS:</t>
  </si>
  <si>
    <t>PERMANENT CAPITAL LOAN</t>
  </si>
  <si>
    <t>I</t>
  </si>
  <si>
    <t>RESERVES AND SURPLUS</t>
  </si>
  <si>
    <t>II</t>
  </si>
  <si>
    <t>LOANS</t>
  </si>
  <si>
    <t>III</t>
  </si>
  <si>
    <t>Total</t>
  </si>
  <si>
    <t xml:space="preserve">II  </t>
  </si>
  <si>
    <t>APPLICATIONS OF FUNDS:</t>
  </si>
  <si>
    <t>FIXED ASSETS</t>
  </si>
  <si>
    <t>IV</t>
  </si>
  <si>
    <t>a) Gross block</t>
  </si>
  <si>
    <t>c) Net block</t>
  </si>
  <si>
    <t>Shares in KBP Employees Co-operative Society</t>
  </si>
  <si>
    <t xml:space="preserve">CURRENT ASSETS, LOANS AND </t>
  </si>
  <si>
    <t xml:space="preserve">ADVANCES </t>
  </si>
  <si>
    <t>a) Inventories</t>
  </si>
  <si>
    <t>V</t>
  </si>
  <si>
    <t>b) Sundry debtors</t>
  </si>
  <si>
    <t>VI</t>
  </si>
  <si>
    <t>c) Cash and bank balances</t>
  </si>
  <si>
    <t>VII</t>
  </si>
  <si>
    <t>d) Interest accrued but not due on fixed deposits</t>
  </si>
  <si>
    <t>-</t>
  </si>
  <si>
    <t>e) Loans and advances</t>
  </si>
  <si>
    <t>VIII</t>
  </si>
  <si>
    <t xml:space="preserve">PROVISIONS </t>
  </si>
  <si>
    <t>IX</t>
  </si>
  <si>
    <t>a) Current liabilities</t>
  </si>
  <si>
    <t>b) Provisions</t>
  </si>
  <si>
    <t>B</t>
  </si>
  <si>
    <t xml:space="preserve">Significant Accounting Policies and </t>
  </si>
  <si>
    <t>XIV</t>
  </si>
  <si>
    <t>Sep 30,2008</t>
  </si>
  <si>
    <t>INCOME:</t>
  </si>
  <si>
    <t>Printing charges</t>
  </si>
  <si>
    <t>Printed material charges</t>
  </si>
  <si>
    <t>Sale of waste paper (Refer Note number 11)</t>
  </si>
  <si>
    <t>Sale of note books</t>
  </si>
  <si>
    <t>Miscellaneous income</t>
  </si>
  <si>
    <t>X</t>
  </si>
  <si>
    <t xml:space="preserve">                                                         Total:</t>
  </si>
  <si>
    <t>EXPENDITURE:</t>
  </si>
  <si>
    <t>Less:</t>
  </si>
  <si>
    <t>Materials and stores consumed</t>
  </si>
  <si>
    <t>XI</t>
  </si>
  <si>
    <t>Manufacturing and administrative expenses</t>
  </si>
  <si>
    <t>XII</t>
  </si>
  <si>
    <t>Interest on Government of Kerala loans</t>
  </si>
  <si>
    <t>BALANCE SHEET AS AT  MARCH 31 , 2011</t>
  </si>
  <si>
    <t>March 31,2011</t>
  </si>
  <si>
    <t>KERALA BOOKS AND PUBLICATIONS SOCIETY:2010-11</t>
  </si>
  <si>
    <t xml:space="preserve">                         KERALA BOOKS AND PUBLICATIONS SOCIETY : 2010- 11</t>
  </si>
  <si>
    <t>Penal interest on Government of Kerala loans</t>
  </si>
  <si>
    <t>Depreciation</t>
  </si>
  <si>
    <t>Net surplus</t>
  </si>
  <si>
    <t>XIII</t>
  </si>
  <si>
    <t xml:space="preserve">Excess of income over expenditure for the year </t>
  </si>
  <si>
    <t>CMS Recovery</t>
  </si>
  <si>
    <t>Medical Expenses</t>
  </si>
  <si>
    <t>Bonus-2009</t>
  </si>
  <si>
    <t>Rates &amp; Taxes</t>
  </si>
  <si>
    <t>Electrical Inspection fee</t>
  </si>
  <si>
    <t>Stamp paper</t>
  </si>
  <si>
    <t>5. Income tax</t>
  </si>
  <si>
    <t>2.Group gratuity</t>
  </si>
  <si>
    <t>Building</t>
  </si>
  <si>
    <t>Water cooler</t>
  </si>
  <si>
    <r>
      <t>SUNDRY DEBTORS</t>
    </r>
    <r>
      <rPr>
        <sz val="13"/>
        <rFont val="Times New Roman"/>
        <family val="1"/>
      </rPr>
      <t xml:space="preserve">  (Unsecured, considered good subject  </t>
    </r>
  </si>
  <si>
    <t xml:space="preserve">                                                                         to confirmation)</t>
  </si>
  <si>
    <t xml:space="preserve">Government of Kerala </t>
  </si>
  <si>
    <t>Less: Sale of waste paper during the year</t>
  </si>
  <si>
    <t>Kerala State Open School</t>
  </si>
  <si>
    <t>Less : Provision for doubtful debts</t>
  </si>
  <si>
    <t>State Council of Education, Research and Training</t>
  </si>
  <si>
    <t>Kerala Public Service Commission</t>
  </si>
  <si>
    <t>Sarvashiksha Abhiyan</t>
  </si>
  <si>
    <t xml:space="preserve">National Savings Deposit Department </t>
  </si>
  <si>
    <t>Cochin University of Science and Technology</t>
  </si>
  <si>
    <t>Hindustan Newsprint Limited</t>
  </si>
  <si>
    <t>Director of Health Services</t>
  </si>
  <si>
    <t>Kerala State Transport Corporation</t>
  </si>
  <si>
    <t>Mahatma Gandhi University</t>
  </si>
  <si>
    <t>Animal Husbandary Department</t>
  </si>
  <si>
    <t>Attappady Hills Area Development Society</t>
  </si>
  <si>
    <t>Law Department</t>
  </si>
  <si>
    <t>NRHM Directorate</t>
  </si>
  <si>
    <t>a)</t>
  </si>
  <si>
    <t xml:space="preserve">                           Notes on Accounts</t>
  </si>
  <si>
    <t>SCHEDULE - I</t>
  </si>
  <si>
    <t xml:space="preserve">PERMANENT CAPITAL LOAN </t>
  </si>
  <si>
    <t>From Government of Kerala</t>
  </si>
  <si>
    <t xml:space="preserve">                                Total:</t>
  </si>
  <si>
    <t>Note: A</t>
  </si>
  <si>
    <t>SCHEDULE - II</t>
  </si>
  <si>
    <t>CAPITAL RESERVES</t>
  </si>
  <si>
    <t>Investment subsidy</t>
  </si>
  <si>
    <t>Grant from Government of Kerala</t>
  </si>
  <si>
    <t>GENERAL RESERVE</t>
  </si>
  <si>
    <t>Excess of income over expenditure brought forward from Income and Expenditure account</t>
  </si>
  <si>
    <t>Total:(B)</t>
  </si>
  <si>
    <t>Grand total (A)+(B)</t>
  </si>
  <si>
    <t>Note:B</t>
  </si>
  <si>
    <t>SCHEDULE - III</t>
  </si>
  <si>
    <t xml:space="preserve">   f) Dhanlaxmi Bank</t>
  </si>
  <si>
    <t xml:space="preserve">                                                                 (A)</t>
  </si>
  <si>
    <t xml:space="preserve">                                                                 (B)</t>
  </si>
  <si>
    <t xml:space="preserve">Add: Excess of income over expenditure </t>
  </si>
  <si>
    <t>transferred to Balance Sheet</t>
  </si>
  <si>
    <t>brought forward from previous year</t>
  </si>
  <si>
    <t>Add/Less : Prior period income/ expenses</t>
  </si>
  <si>
    <t>Ex-gratia (09-10)</t>
  </si>
  <si>
    <t>Bonus 2010</t>
  </si>
  <si>
    <t>Add: motor vehicle(input capita)</t>
  </si>
  <si>
    <t xml:space="preserve">Excess of income over expenditure </t>
  </si>
  <si>
    <t>Gardening equipment</t>
  </si>
  <si>
    <t xml:space="preserve">UNSECURED LOANS </t>
  </si>
  <si>
    <t xml:space="preserve">1. For purchase of Harris model offset printing machine </t>
  </si>
  <si>
    <t xml:space="preserve">    </t>
  </si>
  <si>
    <t xml:space="preserve">     Add: Interest accrued and due </t>
  </si>
  <si>
    <t xml:space="preserve">     Add: Penal interest </t>
  </si>
  <si>
    <t xml:space="preserve">                                                     Total:</t>
  </si>
  <si>
    <t xml:space="preserve">       </t>
  </si>
  <si>
    <t xml:space="preserve">      </t>
  </si>
  <si>
    <t xml:space="preserve">   </t>
  </si>
  <si>
    <t xml:space="preserve"> </t>
  </si>
  <si>
    <t>Description</t>
  </si>
  <si>
    <t xml:space="preserve">Gross block </t>
  </si>
  <si>
    <t xml:space="preserve">Net block </t>
  </si>
  <si>
    <t>During the year</t>
  </si>
  <si>
    <t xml:space="preserve">Rate </t>
  </si>
  <si>
    <t xml:space="preserve">Additions </t>
  </si>
  <si>
    <t>Deletions</t>
  </si>
  <si>
    <t>Land and buildings:</t>
  </si>
  <si>
    <t>Land development expenditure</t>
  </si>
  <si>
    <t>Water supply works</t>
  </si>
  <si>
    <t>Plant and machinery:</t>
  </si>
  <si>
    <t>Fire fighting equipments</t>
  </si>
  <si>
    <t>Process room equipments</t>
  </si>
  <si>
    <t>Composing room equipments</t>
  </si>
  <si>
    <t>Plant and machinery</t>
  </si>
  <si>
    <t>Factory equipments</t>
  </si>
  <si>
    <t>Electrical installation</t>
  </si>
  <si>
    <t>Weigh bridge</t>
  </si>
  <si>
    <t>Plant and machinery installed</t>
  </si>
  <si>
    <t>Air conditioner</t>
  </si>
  <si>
    <t>Telephone installation</t>
  </si>
  <si>
    <t>Office and other equipments</t>
  </si>
  <si>
    <t>Furniture and fixtures:</t>
  </si>
  <si>
    <t>Electrical fittings</t>
  </si>
  <si>
    <t>Furniture and fittings</t>
  </si>
  <si>
    <t>Canteen  furniture</t>
  </si>
  <si>
    <t>Other assets:</t>
  </si>
  <si>
    <t>Library</t>
  </si>
  <si>
    <t>Vehicles:</t>
  </si>
  <si>
    <t>Motor vehicle</t>
  </si>
  <si>
    <t>Cycle</t>
  </si>
  <si>
    <t>Total:</t>
  </si>
  <si>
    <t>CURRENT ASSETS, LOANS AND ADVANCES</t>
  </si>
  <si>
    <t>A. CURRENT ASSETS</t>
  </si>
  <si>
    <t>SCHEDULE- V</t>
  </si>
  <si>
    <t>Forfeited EMD/SD</t>
  </si>
  <si>
    <t>Loading and unloading charges</t>
  </si>
  <si>
    <t>As on 01.04.09</t>
  </si>
  <si>
    <t>As on 31.03.10</t>
  </si>
  <si>
    <t>Up to 31.03.10</t>
  </si>
  <si>
    <t>Motor Vehicle</t>
  </si>
  <si>
    <t>Omni ambulance</t>
  </si>
  <si>
    <t>Sign board</t>
  </si>
  <si>
    <t>Plant &amp; Machinery</t>
  </si>
  <si>
    <t>Machinery</t>
  </si>
  <si>
    <t>HMT 436 four color</t>
  </si>
  <si>
    <t xml:space="preserve">                                                                Managing Director):</t>
  </si>
  <si>
    <t>G. Total</t>
  </si>
  <si>
    <t xml:space="preserve"> a) Raw materials</t>
  </si>
  <si>
    <t xml:space="preserve"> b) Printing materials including printing charges</t>
  </si>
  <si>
    <t xml:space="preserve"> c) Miscellaneous stores, spares, electrical goods and uniform cloth</t>
  </si>
  <si>
    <t xml:space="preserve"> d) Loose tools on revaluation</t>
  </si>
  <si>
    <t>SCHEDULE - VI</t>
  </si>
  <si>
    <r>
      <t>INVENTORIES</t>
    </r>
    <r>
      <rPr>
        <sz val="13"/>
        <rFont val="Times New Roman"/>
        <family val="1"/>
      </rPr>
      <t xml:space="preserve">   (As valued, verified and certified by the</t>
    </r>
  </si>
  <si>
    <t>SCHEDULE - VII</t>
  </si>
  <si>
    <t>CASH AND BANK BALANCES</t>
  </si>
  <si>
    <t>In Savings bank accounts:</t>
  </si>
  <si>
    <t xml:space="preserve">   a) Union Bank of India, Thrikkakara</t>
  </si>
  <si>
    <t xml:space="preserve">   b) State Bank of Travancore, Civil station branch</t>
  </si>
  <si>
    <t>On deletions during the year</t>
  </si>
  <si>
    <t xml:space="preserve">   c) State Bank of India, Ernakulam</t>
  </si>
  <si>
    <t xml:space="preserve">   d) State Bank of India, Trivandrum</t>
  </si>
  <si>
    <t>In term deposits:</t>
  </si>
  <si>
    <t>In Treasury accounts:</t>
  </si>
  <si>
    <t xml:space="preserve">   a) Principal Sub-Treasury , Trivandrum</t>
  </si>
  <si>
    <t>SCHEDULE- VIII</t>
  </si>
  <si>
    <t>B.  LOANS AND ADVANCES</t>
  </si>
  <si>
    <t xml:space="preserve">                                received (Unsecured, considered good)</t>
  </si>
  <si>
    <t>House building advance</t>
  </si>
  <si>
    <t>Festival advance</t>
  </si>
  <si>
    <t>Prepaid expenses</t>
  </si>
  <si>
    <t>Stipend receivable</t>
  </si>
  <si>
    <t>Kerala State Electricity Board</t>
  </si>
  <si>
    <t>Telephone Deposits - BSNL</t>
  </si>
  <si>
    <t>Others</t>
  </si>
  <si>
    <t>d) Income tax deducted at source</t>
  </si>
  <si>
    <t>SCHEDULE - IX</t>
  </si>
  <si>
    <t>CURRENT LIABILITIES AND PROVISIONS</t>
  </si>
  <si>
    <t>A. CURRENT LIABILITIES</t>
  </si>
  <si>
    <t xml:space="preserve"> 1. Sundry creditors (Subject to confirmation)</t>
  </si>
  <si>
    <t xml:space="preserve">       Electricity charges</t>
  </si>
  <si>
    <t xml:space="preserve">       Audit fee payable</t>
  </si>
  <si>
    <t xml:space="preserve">       Others</t>
  </si>
  <si>
    <t xml:space="preserve">       Medical reimbursement</t>
  </si>
  <si>
    <t>B. PROVISIONS</t>
  </si>
  <si>
    <t>SCHEDULE - X</t>
  </si>
  <si>
    <t>Sale of scrap</t>
  </si>
  <si>
    <t>Sale of tender form</t>
  </si>
  <si>
    <t>Discount received</t>
  </si>
  <si>
    <t>27 December,2011</t>
  </si>
  <si>
    <t>Thiruvananthapuram</t>
  </si>
  <si>
    <t xml:space="preserve">         as  Per our report attached </t>
  </si>
  <si>
    <t xml:space="preserve">            as  Per our report attached </t>
  </si>
  <si>
    <t>Rent from KBPE Co-operative Society</t>
  </si>
  <si>
    <t>Aluminum Plates</t>
  </si>
  <si>
    <t xml:space="preserve">Rubber Blankets </t>
  </si>
  <si>
    <t>Profit on sale of plant and machinery</t>
  </si>
  <si>
    <t>*</t>
  </si>
  <si>
    <t xml:space="preserve"> Total</t>
  </si>
  <si>
    <t>E S I Employee's contributionContribution</t>
  </si>
  <si>
    <t>E S I Employer's contributionContribution</t>
  </si>
  <si>
    <t>Education cess</t>
  </si>
  <si>
    <t>Income Tax (salary recovery)</t>
  </si>
  <si>
    <t>IT deducted at source contractors</t>
  </si>
  <si>
    <t>Surcharge on IT</t>
  </si>
  <si>
    <t>CST</t>
  </si>
  <si>
    <t>VAT adjustment A/c</t>
  </si>
  <si>
    <t>Provision for bonus</t>
  </si>
  <si>
    <t>Provision for group gratuity</t>
  </si>
  <si>
    <t>Provision for income tax</t>
  </si>
  <si>
    <t>Provision for vat audit fee</t>
  </si>
  <si>
    <t>Forfeited  S D A/C</t>
  </si>
  <si>
    <t>Forfeited of E M D</t>
  </si>
  <si>
    <t xml:space="preserve">d) Payable to staff : </t>
  </si>
  <si>
    <t>e) Others( Recovery)</t>
  </si>
  <si>
    <t xml:space="preserve">c) Payable to staff:  </t>
  </si>
  <si>
    <t>Professional charges payable</t>
  </si>
  <si>
    <t>Profession tax</t>
  </si>
  <si>
    <t>Secretary KBPS EWA</t>
  </si>
  <si>
    <t>T.V. Sundran</t>
  </si>
  <si>
    <t>b)</t>
  </si>
  <si>
    <t>Babu K. Paul</t>
  </si>
  <si>
    <t>C.M Basheer</t>
  </si>
  <si>
    <t>C.P. Pradeep Kumar</t>
  </si>
  <si>
    <t>E.S. Mahesan</t>
  </si>
  <si>
    <t>K.A. Mani USW</t>
  </si>
  <si>
    <t>K. Aravindan</t>
  </si>
  <si>
    <t>K.I. Aliyar</t>
  </si>
  <si>
    <t>M.V. Muraleedharan</t>
  </si>
  <si>
    <t>Naushad A.M</t>
  </si>
  <si>
    <t>P.M.Joseph</t>
  </si>
  <si>
    <t>P.Rajesh</t>
  </si>
  <si>
    <t>Sakthi Prasad S</t>
  </si>
  <si>
    <t>Vinu Vishwam</t>
  </si>
  <si>
    <t>R. Bhuvanachandran</t>
  </si>
  <si>
    <t>T.M. Hameed</t>
  </si>
  <si>
    <t>EMD ( Deposit )</t>
  </si>
  <si>
    <t>Gas Deposit</t>
  </si>
  <si>
    <t>Raw materials :</t>
  </si>
  <si>
    <t>Binding Material ( Stock )</t>
  </si>
  <si>
    <t>Chemical &amp; Sundry Articles ( Stock )</t>
  </si>
  <si>
    <t>Paper ( Press stock )</t>
  </si>
  <si>
    <t>Printing Ink  &amp; allied products</t>
  </si>
  <si>
    <t>Miscellaneous stores, spares, electrical goods 
and uniform cloth</t>
  </si>
  <si>
    <t>Uniform Cloth  ( Stock )</t>
  </si>
  <si>
    <t>Interest on FD Bank of Baroda</t>
  </si>
  <si>
    <t>Interest on FDR UBI</t>
  </si>
  <si>
    <t>Interest on  Union Bank FDR</t>
  </si>
  <si>
    <t>SCHEDULE -XI</t>
  </si>
  <si>
    <t>MATERIALS AND STORES CONSUMED</t>
  </si>
  <si>
    <t>A. Raw materials</t>
  </si>
  <si>
    <t>Opening stock</t>
  </si>
  <si>
    <t xml:space="preserve">   Add:</t>
  </si>
  <si>
    <t>Purchases</t>
  </si>
  <si>
    <t>KERALA BOOKS AND PUBLICATIONS SOCIETY:2010 - 11</t>
  </si>
  <si>
    <t>d)Capital work in progress</t>
  </si>
  <si>
    <t xml:space="preserve">   Less:</t>
  </si>
  <si>
    <t>Closing stock</t>
  </si>
  <si>
    <t>Consumption</t>
  </si>
  <si>
    <t>B. Miscellaneous stores and spares</t>
  </si>
  <si>
    <t>C. Tools</t>
  </si>
  <si>
    <t>D. Electrical goods</t>
  </si>
  <si>
    <t>E. Uniform cloth</t>
  </si>
  <si>
    <t xml:space="preserve">II </t>
  </si>
  <si>
    <t>INCREASE/DECREASE IN STOCK</t>
  </si>
  <si>
    <t>Opening stock of printed materials including printing charges</t>
  </si>
  <si>
    <t>Opening stock of work-in-progress</t>
  </si>
  <si>
    <t xml:space="preserve">          Closing stock of work-in-progress</t>
  </si>
  <si>
    <t>Opening Stock</t>
  </si>
  <si>
    <t xml:space="preserve">  Miscellaneous stores, spares, electrical goods and uniform cloth</t>
  </si>
  <si>
    <r>
      <t>INVENTORIES</t>
    </r>
    <r>
      <rPr>
        <sz val="13"/>
        <rFont val="Times New Roman"/>
        <family val="1"/>
      </rPr>
      <t xml:space="preserve">   - Closing</t>
    </r>
  </si>
  <si>
    <t>SCHEDULE - XII</t>
  </si>
  <si>
    <t>Staff cost:</t>
  </si>
  <si>
    <t>Job work</t>
  </si>
  <si>
    <t>Piece work</t>
  </si>
  <si>
    <t>Carriage inwards/outwards</t>
  </si>
  <si>
    <t>Power, light and water charges</t>
  </si>
  <si>
    <t>Security charges</t>
  </si>
  <si>
    <t>Rent on land and buildings</t>
  </si>
  <si>
    <t>Travelling expenses</t>
  </si>
  <si>
    <t>Insurance</t>
  </si>
  <si>
    <t>Printing and stationery</t>
  </si>
  <si>
    <t>Vehicle running and maintenance:</t>
  </si>
  <si>
    <t>Repairs and maintenance:</t>
  </si>
  <si>
    <t>Rates and taxes</t>
  </si>
  <si>
    <t>Office and miscellaneous expenses</t>
  </si>
  <si>
    <t>SCHEDULE - XIII</t>
  </si>
  <si>
    <t>PRIOR PERIOD EXPENSE / (INCOME)</t>
  </si>
  <si>
    <t>Prior period expenses:</t>
  </si>
  <si>
    <t xml:space="preserve">                          Total:</t>
  </si>
  <si>
    <t>Farm Information Bureau</t>
  </si>
  <si>
    <t>Other liabilities</t>
  </si>
  <si>
    <t xml:space="preserve">   g) State Bank of India (CEPZ)</t>
  </si>
  <si>
    <t>b) Dues to Government/semi Government agencies:</t>
  </si>
  <si>
    <t xml:space="preserve">       Grade promotion arrears</t>
  </si>
  <si>
    <t xml:space="preserve">   Gratuity</t>
  </si>
  <si>
    <t>District Rural Development Agency</t>
  </si>
  <si>
    <t>4. Bonus</t>
  </si>
  <si>
    <t>Kannur University</t>
  </si>
  <si>
    <t>Labour Commissioner</t>
  </si>
  <si>
    <t xml:space="preserve">   Canteen expenditure</t>
  </si>
  <si>
    <t xml:space="preserve">      Rent of premises</t>
  </si>
  <si>
    <t xml:space="preserve">      Audit fee payable</t>
  </si>
  <si>
    <t>d) Others:</t>
  </si>
  <si>
    <t xml:space="preserve">  MISCELLANEOUS INCOME</t>
  </si>
  <si>
    <t>1. Performance allowance</t>
  </si>
  <si>
    <t xml:space="preserve">   Salaries </t>
  </si>
  <si>
    <t xml:space="preserve">   CPF Employer's contribution</t>
  </si>
  <si>
    <t xml:space="preserve">   Surrender leave salary</t>
  </si>
  <si>
    <t xml:space="preserve">   Performance allowance</t>
  </si>
  <si>
    <t xml:space="preserve">   Medical reimbursement</t>
  </si>
  <si>
    <t xml:space="preserve">   Staff welfare expenses</t>
  </si>
  <si>
    <t xml:space="preserve">   Dearness allowance arrears</t>
  </si>
  <si>
    <t xml:space="preserve">   Pay arrears </t>
  </si>
  <si>
    <t xml:space="preserve">   Daily wages</t>
  </si>
  <si>
    <t xml:space="preserve">   Other costs including  stipend</t>
  </si>
  <si>
    <t xml:space="preserve">                           ex-gratia, bonus etc</t>
  </si>
  <si>
    <t>Simple  interest  at  the applicable rate on the principal  amount only is being provided on the entire loans from  the Government of  Kerala and no  interest is being  provided on  the  unpaid interest on these loans which  is  also  overdue, in view of the levy of penal interest. ( Refer note C.3 and C.4)</t>
  </si>
  <si>
    <t>Tallied - BS</t>
  </si>
  <si>
    <t>Computer and accessories</t>
  </si>
  <si>
    <t>KERALA BOOKS AND PUBLICATIONS SOCIETY,KAKKANAD,KOCHI-682 030.</t>
  </si>
  <si>
    <t>Director of Higher Secondary Education/ SCERT</t>
  </si>
  <si>
    <t xml:space="preserve">   Grade promotion arrears</t>
  </si>
  <si>
    <t xml:space="preserve">  a) Petrol expenses</t>
  </si>
  <si>
    <t xml:space="preserve"> Director of Public Instruction Gunny Bags</t>
  </si>
  <si>
    <t xml:space="preserve"> Commercial Tax Department</t>
  </si>
  <si>
    <t xml:space="preserve">2. For purchase of HMT machine : Principal </t>
  </si>
  <si>
    <t xml:space="preserve">                                                     Interest</t>
  </si>
  <si>
    <t xml:space="preserve">                                                     Penal interest</t>
  </si>
  <si>
    <t xml:space="preserve">                                                     Principal</t>
  </si>
  <si>
    <t>State Government portion :       Principal</t>
  </si>
  <si>
    <t xml:space="preserve">  b) Repairs</t>
  </si>
  <si>
    <t xml:space="preserve">  c) Vehicle insurance</t>
  </si>
  <si>
    <t xml:space="preserve">  b) Building</t>
  </si>
  <si>
    <t>SL NO.</t>
  </si>
  <si>
    <t>DESCRIPTION</t>
  </si>
  <si>
    <t>PURCHASE DURING THE YEAR</t>
  </si>
  <si>
    <t>TOTAL</t>
  </si>
  <si>
    <t>CONSUMPTION</t>
  </si>
  <si>
    <t>Chemicals and Sundry Articles</t>
  </si>
  <si>
    <t>Rubber Blankets</t>
  </si>
  <si>
    <t>Dampening Roller Hose</t>
  </si>
  <si>
    <t>Printing Ink and Allied Products</t>
  </si>
  <si>
    <t>Binding Materials</t>
  </si>
  <si>
    <t>Paper</t>
  </si>
  <si>
    <t>Reproduction Film</t>
  </si>
  <si>
    <t>Miscellaneous Stores</t>
  </si>
  <si>
    <t>Spares(Local)</t>
  </si>
  <si>
    <t>Spares(Imported)</t>
  </si>
  <si>
    <t>Electrical Goods</t>
  </si>
  <si>
    <t>Uniform Cloth</t>
  </si>
  <si>
    <t>Tools</t>
  </si>
  <si>
    <t>Printing (3+4+5)</t>
  </si>
  <si>
    <t>Binding materials( 6)</t>
  </si>
  <si>
    <t>Paper(7)</t>
  </si>
  <si>
    <t>MANUFACTURING AND ADMINISTRATIVE EXPENSES</t>
  </si>
  <si>
    <t xml:space="preserve">       LIC Group gratuity insurance premium </t>
  </si>
  <si>
    <t>Less: Closing stock of printed materials including printing charges</t>
  </si>
  <si>
    <t>Notes:</t>
  </si>
  <si>
    <t>training programme</t>
  </si>
  <si>
    <t>Service charge</t>
  </si>
  <si>
    <t>Vat Audit fee</t>
  </si>
  <si>
    <t>Spares (local)</t>
  </si>
  <si>
    <t>VAT adjustment payable</t>
  </si>
  <si>
    <t xml:space="preserve">   a)  Dhanalakshmi Bank</t>
  </si>
  <si>
    <t xml:space="preserve">C.1. </t>
  </si>
  <si>
    <t xml:space="preserve">C.2. </t>
  </si>
  <si>
    <t xml:space="preserve">         </t>
  </si>
  <si>
    <t>C.3.</t>
  </si>
  <si>
    <t>C.4.</t>
  </si>
  <si>
    <t>C.5.</t>
  </si>
  <si>
    <t xml:space="preserve">                       but not in use</t>
  </si>
  <si>
    <t>For the year</t>
  </si>
  <si>
    <t>SCHEDULE - IV:FIXED ASSETS</t>
  </si>
  <si>
    <t>Instistute of Land and Disaster Management</t>
  </si>
  <si>
    <t>SUB-SCHEDULES</t>
  </si>
  <si>
    <t>Cess (on Vat 4%)</t>
  </si>
  <si>
    <t>CESS ON VAT CAPITALISATION</t>
  </si>
  <si>
    <t>Input VAT 12.5%</t>
  </si>
  <si>
    <t>INPUT VAT 12.5% CAPITALISATION</t>
  </si>
  <si>
    <t>Output VAT @ 4%</t>
  </si>
  <si>
    <t>SURCHARGE ON I.T</t>
  </si>
  <si>
    <t>VAT Adjustment A/C</t>
  </si>
  <si>
    <t>Vat Suspense</t>
  </si>
  <si>
    <t>VAT/TAX</t>
  </si>
  <si>
    <t>Advances recoverable in cash or in kind or for value</t>
  </si>
  <si>
    <t>Central Government Portion :</t>
  </si>
  <si>
    <t>to be received (unsecured, considered good)</t>
  </si>
  <si>
    <t>a) Staff advances :</t>
  </si>
  <si>
    <t xml:space="preserve">               Others :</t>
  </si>
  <si>
    <t>A.K.SOMAN(Lottery Dept)</t>
  </si>
  <si>
    <t>Abin Raj P.R.</t>
  </si>
  <si>
    <t>BIJU, K,</t>
  </si>
  <si>
    <t>C.N.RAJU</t>
  </si>
  <si>
    <t>C.S.MANI</t>
  </si>
  <si>
    <t>Joji Issac</t>
  </si>
  <si>
    <t>Kerala Labour Welfare Fund Board</t>
  </si>
  <si>
    <t>K.A.Sebastian</t>
  </si>
  <si>
    <t>K.A.THAMPI, (USW)</t>
  </si>
  <si>
    <t>K G Krishnan Nair</t>
  </si>
  <si>
    <t>K.C.Thankappan Pillai</t>
  </si>
  <si>
    <t>K.K.Karthikeyan</t>
  </si>
  <si>
    <t>K.K.SIVARAMAN</t>
  </si>
  <si>
    <t>K.Ramachandran Nair</t>
  </si>
  <si>
    <t>K.S. THOMAS</t>
  </si>
  <si>
    <t>K.V.GEORGE</t>
  </si>
  <si>
    <t>K.V.SAJEEVAN</t>
  </si>
  <si>
    <t>M.G Satheesh</t>
  </si>
  <si>
    <t>M. BABUKKUTTY</t>
  </si>
  <si>
    <t>M.K.SOMAN,(REGONAL  LOT, OFFICE) EKM</t>
  </si>
  <si>
    <t>N.Mohanakumaran</t>
  </si>
  <si>
    <t>N.MOHANAN</t>
  </si>
  <si>
    <t>P.S. JATHAPPAN</t>
  </si>
  <si>
    <t>P.V.Kuriakose</t>
  </si>
  <si>
    <t>RAJAN K R</t>
  </si>
  <si>
    <t>T.P.PAVITHRAN</t>
  </si>
  <si>
    <t>VASUDEVAN. R.</t>
  </si>
  <si>
    <t>A KRISHNA  BHATT</t>
  </si>
  <si>
    <t>ASHUTOSH POWER TRANSBELTS LTD.</t>
  </si>
  <si>
    <t>BALMER LAWRIE &amp; COMPANY LTD.</t>
  </si>
  <si>
    <t>JERRYS COLORZONE</t>
  </si>
  <si>
    <t>PRINT SALES CORPORATION</t>
  </si>
  <si>
    <t>TMC Pneumatic</t>
  </si>
  <si>
    <t>Voltas Ltd.</t>
  </si>
  <si>
    <t>HEVEA ENGINEERS PVT. LTD.,</t>
  </si>
  <si>
    <t>KAPOOR IMAGING PVT. LTD.</t>
  </si>
  <si>
    <t>b) Other advances:</t>
  </si>
  <si>
    <t xml:space="preserve">                Others:</t>
  </si>
  <si>
    <t>VAT Suspense</t>
  </si>
  <si>
    <t>Gathering Printers</t>
  </si>
  <si>
    <t xml:space="preserve">                     M.K.Soman, Reg.Lottery Office</t>
  </si>
  <si>
    <t xml:space="preserve">Aluminium Plates </t>
  </si>
  <si>
    <t>OPENING BAL AS ON 1/4/2010</t>
  </si>
  <si>
    <t>c)</t>
  </si>
  <si>
    <t>Deposits:</t>
  </si>
  <si>
    <t>KSEB Deposit</t>
  </si>
  <si>
    <t>Electricity deposit</t>
  </si>
  <si>
    <t>KSEB Deposit, Tripunithura</t>
  </si>
  <si>
    <t>Telephone Deposit</t>
  </si>
  <si>
    <t>Telephone Rental Deposit</t>
  </si>
  <si>
    <t>DIRECTOR , GROUND WATER DEPT.</t>
  </si>
  <si>
    <t>Sundry Creditors : Others</t>
  </si>
  <si>
    <t>Backward Class Development Corporation</t>
  </si>
  <si>
    <t>DON BOSCO TECH</t>
  </si>
  <si>
    <t>Excel Graphics</t>
  </si>
  <si>
    <t>Happy Earth Movers</t>
  </si>
  <si>
    <t>Maruthi Books Binding Works</t>
  </si>
  <si>
    <t>New  Cochin Refrigeration</t>
  </si>
  <si>
    <t>Printograph</t>
  </si>
  <si>
    <t>P.S. Rajan</t>
  </si>
  <si>
    <t xml:space="preserve">      Others:</t>
  </si>
  <si>
    <t>B.S. Krishnan Association</t>
  </si>
  <si>
    <t>Stamp acquittance</t>
  </si>
  <si>
    <t>Smart Graphics-Devassom Board</t>
  </si>
  <si>
    <t>CPF Contribution:</t>
  </si>
  <si>
    <t xml:space="preserve">  CPF employee contribution ( Recovery)</t>
  </si>
  <si>
    <t xml:space="preserve">  CPF employer contribution  ( Expenses Payable)</t>
  </si>
  <si>
    <t xml:space="preserve">  CPF canteen employer contribution payable</t>
  </si>
  <si>
    <t xml:space="preserve">  CPF canteen employee contribution </t>
  </si>
  <si>
    <t xml:space="preserve">  ESI Employee contribution ( Recovery)</t>
  </si>
  <si>
    <t xml:space="preserve">  ESI Employer contribution</t>
  </si>
  <si>
    <t>Income tax deducted at source:</t>
  </si>
  <si>
    <t xml:space="preserve">  I.T. deducted at source (contractors)  ( Recovery)</t>
  </si>
  <si>
    <t xml:space="preserve">  I.T. deducted at source (salary)</t>
  </si>
  <si>
    <t xml:space="preserve">  Education cess</t>
  </si>
  <si>
    <t xml:space="preserve">  Surcharge</t>
  </si>
  <si>
    <t>Duties &amp; Taxes -CR</t>
  </si>
  <si>
    <t>Central sales tax</t>
  </si>
  <si>
    <t>Cess(on Vat 12.5%)</t>
  </si>
  <si>
    <t>C S T</t>
  </si>
  <si>
    <t>EDUCATION CESS(IT)</t>
  </si>
  <si>
    <t>Input VAT 4%</t>
  </si>
  <si>
    <t>Dampening Roller</t>
  </si>
  <si>
    <t>Daily Wages Payable</t>
  </si>
  <si>
    <t>Performance allowance - 2003 ,2007 payable</t>
  </si>
  <si>
    <t>Gratuity payable</t>
  </si>
  <si>
    <t>Canteen recovery</t>
  </si>
  <si>
    <t>Co- Op. Bank recovery</t>
  </si>
  <si>
    <t>Excess Income Tax recovery(salary)</t>
  </si>
  <si>
    <t>Interest Subsidy payable</t>
  </si>
  <si>
    <t>KSFE (salary recovery)</t>
  </si>
  <si>
    <t>LIC Premia</t>
  </si>
  <si>
    <t>NGO Hostel Electricity charges</t>
  </si>
  <si>
    <t>NGO Hostel rent</t>
  </si>
  <si>
    <t>Abel Traders</t>
  </si>
  <si>
    <t>Ace fine Pack Private Ltd</t>
  </si>
  <si>
    <t>A.V.D Machine Tools</t>
  </si>
  <si>
    <t>Best O Fine System</t>
  </si>
  <si>
    <t>Delta Engineering Company</t>
  </si>
  <si>
    <t>Don Bosco Tech</t>
  </si>
  <si>
    <t>Dynamic Marketing Group</t>
  </si>
  <si>
    <t>HCL Infosystems Ltd ( Unit -III)</t>
  </si>
  <si>
    <t>IBP Auto Services</t>
  </si>
  <si>
    <t>Local Purchase Roja M.K.</t>
  </si>
  <si>
    <t>Lucky Plastics</t>
  </si>
  <si>
    <t>2010-11</t>
  </si>
  <si>
    <t>Total [A] +[C] - Closing stock</t>
  </si>
  <si>
    <t xml:space="preserve">                          [B]</t>
  </si>
  <si>
    <t>Less: 80 % of B              -        [C]</t>
  </si>
  <si>
    <t>Less:Stock as per stores ledger [A]</t>
  </si>
  <si>
    <t>MARC Batteries and Electricals</t>
  </si>
  <si>
    <t>Marimuthu, Narasimha Binding works</t>
  </si>
  <si>
    <t>Mathew - Security guard</t>
  </si>
  <si>
    <t>MCEES Trading</t>
  </si>
  <si>
    <t>Palta Rubbers Pvt. Ltd</t>
  </si>
  <si>
    <t>Popular Milstores</t>
  </si>
  <si>
    <t>Print Sales Corporation</t>
  </si>
  <si>
    <t>Rajendran ( Asst. Dist Lottery Officer )</t>
  </si>
  <si>
    <t>Solid Ink India</t>
  </si>
  <si>
    <t>Standard Machinery Sales Co.</t>
  </si>
  <si>
    <t>The Coronation Arts Crafts</t>
  </si>
  <si>
    <t>Exgratia 2010-11</t>
  </si>
  <si>
    <t>3. Ex-gratia payable a/c</t>
  </si>
  <si>
    <t>Debit or Credit balance written off</t>
  </si>
  <si>
    <t>b) Less: Depreciation fund</t>
  </si>
  <si>
    <t>The Standard Machinery Company</t>
  </si>
  <si>
    <t>Zion Chemicals</t>
  </si>
  <si>
    <t xml:space="preserve">                         KERALA BOOKS AND PUBLICATIONS SOCIETY : 2010 - 11</t>
  </si>
  <si>
    <t>K.K. Shobha, Adhithya Bdg. Works</t>
  </si>
  <si>
    <t>M.Sundram, Sree Bhagavthy Binders</t>
  </si>
  <si>
    <t>Nirmala Binding works</t>
  </si>
  <si>
    <t>Poomkudy Force</t>
  </si>
  <si>
    <t>Smart Graphics- Binding</t>
  </si>
  <si>
    <t>V.A. Alert Security</t>
  </si>
  <si>
    <t>MEWF- Salary Recovery</t>
  </si>
  <si>
    <t>VPF</t>
  </si>
  <si>
    <t>PROVISION FOR RENT OF PREMISES</t>
  </si>
  <si>
    <t xml:space="preserve">                  Provision for Godown Rent</t>
  </si>
  <si>
    <t>Sundry Debtors:</t>
  </si>
  <si>
    <t>Less: Purchase advance</t>
  </si>
  <si>
    <t>AGRICULTURAL OFFICE</t>
  </si>
  <si>
    <t>ANIMAL DISEASE CONTROL PROJECT</t>
  </si>
  <si>
    <t>BAR COUNCIL OF KERALA</t>
  </si>
  <si>
    <t>Board of Public Examinations</t>
  </si>
  <si>
    <t>Calicut University</t>
  </si>
  <si>
    <t xml:space="preserve">Chief Conservator Of Forest </t>
  </si>
  <si>
    <t>CHIEF DISEASE INVESTIGATION OFFICER</t>
  </si>
  <si>
    <t>CHILD DEVELOPMENT CENTRE</t>
  </si>
  <si>
    <t>CHILD WELFARE SOCIETY</t>
  </si>
  <si>
    <t>CLEAN KERALA MISIION</t>
  </si>
  <si>
    <t>Department of Posts</t>
  </si>
  <si>
    <t>Deputy Director of Education, Thodupuzha</t>
  </si>
  <si>
    <t>Fisheries Joint Director Office</t>
  </si>
  <si>
    <t>Government Press, Kakkanad</t>
  </si>
  <si>
    <t>Kerala Agro Machinery Corporation</t>
  </si>
  <si>
    <t>KERALA POLICE HOUSING&amp; CONSTRUCTION CORPN</t>
  </si>
  <si>
    <t>KERALA STATE AIDS CONTROL SOCIETY</t>
  </si>
  <si>
    <t>KERALA STATE BEVERAGES CORPORATION LTD</t>
  </si>
  <si>
    <t>KERALA STATE LEGAL SERVICE AUTHORITY</t>
  </si>
  <si>
    <t>Kerala State Poultry Development Corporation</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</si>
</sst>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 #,##0_ ;_ * \-#,##0_ ;_ * &quot;-&quot;_ ;_ @_ "/>
    <numFmt numFmtId="184" formatCode="_ &quot;Rs.&quot;\ * #,##0.00_ ;_ &quot;Rs.&quot;\ * \-#,##0.00_ ;_ &quot;Rs.&quot;\ * &quot;-&quot;??_ ;_ @_ "/>
    <numFmt numFmtId="185" formatCode="_ * #,##0.00_ ;_ * \-#,##0.00_ ;_ * &quot;-&quot;??_ ;_ @_ "/>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_(* #,##0_);_(* \(#,##0\);_(* &quot;-&quot;??_);_(@_)"/>
    <numFmt numFmtId="193" formatCode="mmmm\ d\,\ yyyy"/>
    <numFmt numFmtId="194" formatCode="#,##0.00;[Red]#,##0.00"/>
    <numFmt numFmtId="195" formatCode="_(* #,##0.00_);_(* \(#,##0.00\);_(* &quot;-&quot;_);_(@_)"/>
    <numFmt numFmtId="196" formatCode="#,##0.000"/>
    <numFmt numFmtId="197" formatCode="#,##0.0000"/>
    <numFmt numFmtId="198" formatCode="&quot;&quot;0.00"/>
    <numFmt numFmtId="199" formatCode="#,##0.0;[Red]#,##0.0"/>
    <numFmt numFmtId="200" formatCode="0.0"/>
    <numFmt numFmtId="201" formatCode="#,##0.0_);\(#,##0.0\)"/>
    <numFmt numFmtId="202" formatCode="#,##0.000;[Red]#,##0.000"/>
    <numFmt numFmtId="203" formatCode="#,##0.0000;[Red]#,##0.0000"/>
    <numFmt numFmtId="204" formatCode="_(* #,##0.000_);_(* \(#,##0.000\);_(* &quot;-&quot;??_);_(@_)"/>
    <numFmt numFmtId="205" formatCode="_(* #,##0.0000_);_(* \(#,##0.0000\);_(* &quot;-&quot;??_);_(@_)"/>
    <numFmt numFmtId="206" formatCode="0.000"/>
    <numFmt numFmtId="207" formatCode="0.0000"/>
    <numFmt numFmtId="208" formatCode="[$-409]dddd\,\ mmmm\ dd\,\ yyyy"/>
    <numFmt numFmtId="209" formatCode="[$-409]mmmm\ d\,\ yyyy;@"/>
  </numFmts>
  <fonts count="84">
    <font>
      <sz val="10"/>
      <name val="Arial"/>
      <family val="0"/>
    </font>
    <font>
      <sz val="11"/>
      <color indexed="8"/>
      <name val="Calibri"/>
      <family val="2"/>
    </font>
    <font>
      <b/>
      <sz val="12"/>
      <name val="Times New Roman"/>
      <family val="1"/>
    </font>
    <font>
      <sz val="12"/>
      <name val="Times New Roman"/>
      <family val="1"/>
    </font>
    <font>
      <sz val="13"/>
      <name val="Times New Roman"/>
      <family val="1"/>
    </font>
    <font>
      <b/>
      <sz val="8"/>
      <name val="Tahoma"/>
      <family val="2"/>
    </font>
    <font>
      <sz val="8"/>
      <name val="Tahoma"/>
      <family val="2"/>
    </font>
    <font>
      <sz val="10"/>
      <name val="Times New Roman"/>
      <family val="1"/>
    </font>
    <font>
      <b/>
      <sz val="13"/>
      <name val="Times New Roman"/>
      <family val="1"/>
    </font>
    <font>
      <b/>
      <sz val="14"/>
      <name val="Times New Roman"/>
      <family val="1"/>
    </font>
    <font>
      <sz val="14"/>
      <name val="Times New Roman"/>
      <family val="1"/>
    </font>
    <font>
      <b/>
      <sz val="10"/>
      <name val="Arial"/>
      <family val="2"/>
    </font>
    <font>
      <sz val="13"/>
      <name val="Arial"/>
      <family val="2"/>
    </font>
    <font>
      <i/>
      <sz val="13"/>
      <name val="Times New Roman"/>
      <family val="1"/>
    </font>
    <font>
      <u val="single"/>
      <sz val="13"/>
      <name val="Times New Roman"/>
      <family val="1"/>
    </font>
    <font>
      <b/>
      <sz val="11"/>
      <name val="Arial"/>
      <family val="2"/>
    </font>
    <font>
      <b/>
      <sz val="10"/>
      <name val="Times New Roman"/>
      <family val="1"/>
    </font>
    <font>
      <b/>
      <sz val="13"/>
      <name val="Arial"/>
      <family val="2"/>
    </font>
    <font>
      <sz val="13"/>
      <color indexed="10"/>
      <name val="Times New Roman"/>
      <family val="1"/>
    </font>
    <font>
      <sz val="13"/>
      <color indexed="50"/>
      <name val="Times New Roman"/>
      <family val="1"/>
    </font>
    <font>
      <sz val="8"/>
      <name val="Arial"/>
      <family val="2"/>
    </font>
    <font>
      <u val="single"/>
      <sz val="10"/>
      <color indexed="12"/>
      <name val="Arial"/>
      <family val="2"/>
    </font>
    <font>
      <u val="single"/>
      <sz val="10"/>
      <color indexed="36"/>
      <name val="Arial"/>
      <family val="2"/>
    </font>
    <font>
      <b/>
      <sz val="9"/>
      <color indexed="8"/>
      <name val="Arial"/>
      <family val="2"/>
    </font>
    <font>
      <sz val="10"/>
      <color indexed="8"/>
      <name val="Arial"/>
      <family val="2"/>
    </font>
    <font>
      <sz val="9"/>
      <color indexed="8"/>
      <name val="Arial"/>
      <family val="2"/>
    </font>
    <font>
      <i/>
      <sz val="9"/>
      <color indexed="8"/>
      <name val="Arial"/>
      <family val="2"/>
    </font>
    <font>
      <b/>
      <sz val="10"/>
      <color indexed="8"/>
      <name val="Arial"/>
      <family val="2"/>
    </font>
    <font>
      <sz val="9"/>
      <color indexed="53"/>
      <name val="Arial"/>
      <family val="2"/>
    </font>
    <font>
      <b/>
      <sz val="9"/>
      <color indexed="53"/>
      <name val="Arial"/>
      <family val="2"/>
    </font>
    <font>
      <i/>
      <sz val="9"/>
      <color indexed="53"/>
      <name val="Arial"/>
      <family val="2"/>
    </font>
    <font>
      <sz val="10"/>
      <color indexed="8"/>
      <name val="Times New Roman"/>
      <family val="1"/>
    </font>
    <font>
      <sz val="12"/>
      <color indexed="10"/>
      <name val="Times New Roman"/>
      <family val="1"/>
    </font>
    <font>
      <i/>
      <sz val="10"/>
      <name val="Arial"/>
      <family val="2"/>
    </font>
    <font>
      <i/>
      <sz val="12"/>
      <name val="Arial"/>
      <family val="2"/>
    </font>
    <font>
      <b/>
      <i/>
      <sz val="12"/>
      <name val="Arial"/>
      <family val="2"/>
    </font>
    <font>
      <b/>
      <sz val="9"/>
      <name val="Arial"/>
      <family val="2"/>
    </font>
    <font>
      <i/>
      <sz val="9"/>
      <name val="Arial"/>
      <family val="2"/>
    </font>
    <font>
      <sz val="9"/>
      <name val="Arial"/>
      <family val="2"/>
    </font>
    <font>
      <sz val="9"/>
      <color indexed="14"/>
      <name val="Arial"/>
      <family val="2"/>
    </font>
    <font>
      <i/>
      <sz val="9"/>
      <color indexed="14"/>
      <name val="Arial"/>
      <family val="2"/>
    </font>
    <font>
      <b/>
      <i/>
      <sz val="9"/>
      <name val="Arial"/>
      <family val="2"/>
    </font>
    <font>
      <b/>
      <sz val="13.5"/>
      <name val="Times New Roman"/>
      <family val="1"/>
    </font>
    <font>
      <b/>
      <u val="single"/>
      <sz val="12"/>
      <name val="Times New Roman"/>
      <family val="1"/>
    </font>
    <font>
      <sz val="13"/>
      <name val="Rupee Foradian"/>
      <family val="2"/>
    </font>
    <font>
      <i/>
      <sz val="13"/>
      <name val="Rupee Foradian"/>
      <family val="2"/>
    </font>
    <font>
      <sz val="10"/>
      <name val="Rupee Foradian"/>
      <family val="2"/>
    </font>
    <font>
      <b/>
      <sz val="12"/>
      <name val="Arial"/>
      <family val="2"/>
    </font>
    <font>
      <sz val="12"/>
      <name val="Arial"/>
      <family val="0"/>
    </font>
    <font>
      <sz val="8"/>
      <name val="Times New Roman"/>
      <family val="1"/>
    </font>
    <font>
      <b/>
      <sz val="8"/>
      <name val="Times New Roman"/>
      <family val="1"/>
    </font>
    <font>
      <sz val="8"/>
      <color indexed="8"/>
      <name val="Arial"/>
      <family val="0"/>
    </font>
    <font>
      <b/>
      <sz val="8"/>
      <color indexed="8"/>
      <name val="Arial"/>
      <family val="0"/>
    </font>
    <font>
      <i/>
      <sz val="9"/>
      <color indexed="12"/>
      <name val="Arial"/>
      <family val="0"/>
    </font>
    <font>
      <sz val="9"/>
      <color indexed="12"/>
      <name val="Arial"/>
      <family val="0"/>
    </font>
    <font>
      <sz val="10"/>
      <color indexed="12"/>
      <name val="Arial"/>
      <family val="0"/>
    </font>
    <font>
      <i/>
      <sz val="11"/>
      <name val="Arial"/>
      <family val="0"/>
    </font>
    <font>
      <sz val="11"/>
      <name val="Arial"/>
      <family val="2"/>
    </font>
    <font>
      <sz val="13"/>
      <color indexed="12"/>
      <name val="Times New Roman"/>
      <family val="1"/>
    </font>
    <font>
      <b/>
      <sz val="13"/>
      <color indexed="12"/>
      <name val="Times New Roman"/>
      <family val="1"/>
    </font>
    <font>
      <b/>
      <sz val="9"/>
      <color indexed="12"/>
      <name val="Arial"/>
      <family val="0"/>
    </font>
    <font>
      <sz val="12"/>
      <name val="Rupee Foradian"/>
      <family val="2"/>
    </font>
    <font>
      <sz val="12"/>
      <color indexed="12"/>
      <name val="Times New Roman"/>
      <family val="1"/>
    </font>
    <font>
      <i/>
      <sz val="12"/>
      <name val="Times New Roman"/>
      <family val="1"/>
    </font>
    <font>
      <b/>
      <sz val="12"/>
      <color indexed="12"/>
      <name val="Times New Roman"/>
      <family val="1"/>
    </font>
    <font>
      <i/>
      <sz val="12"/>
      <color indexed="12"/>
      <name val="Arial"/>
      <family val="0"/>
    </font>
    <font>
      <sz val="12"/>
      <color indexed="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style="thin"/>
      <bottom style="double"/>
    </border>
    <border>
      <left style="thin"/>
      <right/>
      <top style="thin"/>
      <bottom style="thin"/>
    </border>
    <border>
      <left/>
      <right/>
      <top style="thin"/>
      <bottom style="medium"/>
    </border>
    <border>
      <left style="thin"/>
      <right style="thin"/>
      <top style="thin"/>
      <bottom style="double"/>
    </border>
    <border>
      <left/>
      <right/>
      <top/>
      <bottom style="double"/>
    </border>
    <border>
      <left>
        <color indexed="63"/>
      </left>
      <right style="thin"/>
      <top style="thin"/>
      <bottom style="double"/>
    </border>
    <border>
      <left>
        <color indexed="63"/>
      </left>
      <right style="thin"/>
      <top style="thin"/>
      <bottom>
        <color indexed="63"/>
      </bottom>
    </border>
    <border>
      <left style="thin"/>
      <right>
        <color indexed="63"/>
      </right>
      <top style="thin"/>
      <bottom>
        <color indexed="63"/>
      </bottom>
    </border>
    <border>
      <left/>
      <right style="thin"/>
      <top style="thin"/>
      <bottom style="thin"/>
    </border>
    <border>
      <left>
        <color indexed="63"/>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3" borderId="0" applyNumberFormat="0" applyBorder="0" applyAlignment="0" applyProtection="0"/>
    <xf numFmtId="0" fontId="69" fillId="20" borderId="1" applyNumberFormat="0" applyAlignment="0" applyProtection="0"/>
    <xf numFmtId="0" fontId="7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2" fillId="4"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7" borderId="1" applyNumberFormat="0" applyAlignment="0" applyProtection="0"/>
    <xf numFmtId="0" fontId="77" fillId="0" borderId="6" applyNumberFormat="0" applyFill="0" applyAlignment="0" applyProtection="0"/>
    <xf numFmtId="0" fontId="78" fillId="22" borderId="0" applyNumberFormat="0" applyBorder="0" applyAlignment="0" applyProtection="0"/>
    <xf numFmtId="0" fontId="0" fillId="0" borderId="0">
      <alignment/>
      <protection/>
    </xf>
    <xf numFmtId="0" fontId="0" fillId="23" borderId="7" applyNumberFormat="0" applyFont="0" applyAlignment="0" applyProtection="0"/>
    <xf numFmtId="0" fontId="79" fillId="20"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61">
    <xf numFmtId="0" fontId="0" fillId="0" borderId="0" xfId="0" applyAlignment="1">
      <alignment/>
    </xf>
    <xf numFmtId="0" fontId="3" fillId="0" borderId="0" xfId="0" applyFont="1" applyFill="1" applyAlignment="1">
      <alignment/>
    </xf>
    <xf numFmtId="0" fontId="2" fillId="0" borderId="0" xfId="0" applyFont="1" applyFill="1" applyAlignment="1">
      <alignment/>
    </xf>
    <xf numFmtId="0" fontId="4" fillId="0" borderId="0" xfId="0" applyFont="1" applyFill="1" applyAlignment="1">
      <alignment/>
    </xf>
    <xf numFmtId="4" fontId="3" fillId="0" borderId="0" xfId="0" applyNumberFormat="1" applyFont="1" applyFill="1" applyAlignment="1">
      <alignment/>
    </xf>
    <xf numFmtId="0" fontId="4" fillId="0" borderId="0" xfId="0" applyFont="1" applyFill="1" applyBorder="1" applyAlignment="1">
      <alignment/>
    </xf>
    <xf numFmtId="0" fontId="7" fillId="0" borderId="0" xfId="0" applyFont="1" applyFill="1" applyAlignment="1">
      <alignment/>
    </xf>
    <xf numFmtId="4" fontId="4" fillId="0" borderId="0" xfId="47" applyNumberFormat="1" applyFont="1" applyFill="1" applyBorder="1" applyAlignment="1">
      <alignment/>
    </xf>
    <xf numFmtId="194" fontId="4" fillId="0" borderId="0" xfId="47" applyFont="1" applyFill="1" applyBorder="1" applyAlignment="1">
      <alignment/>
    </xf>
    <xf numFmtId="0" fontId="8" fillId="0" borderId="0" xfId="0" applyFont="1" applyFill="1" applyAlignment="1">
      <alignment/>
    </xf>
    <xf numFmtId="0" fontId="13" fillId="0" borderId="0" xfId="0" applyFont="1" applyFill="1" applyAlignment="1">
      <alignment/>
    </xf>
    <xf numFmtId="0" fontId="12" fillId="0" borderId="0" xfId="0" applyFont="1" applyFill="1" applyAlignment="1">
      <alignment/>
    </xf>
    <xf numFmtId="194" fontId="4" fillId="0" borderId="0" xfId="47" applyFont="1" applyFill="1" applyAlignment="1">
      <alignment/>
    </xf>
    <xf numFmtId="4" fontId="4" fillId="0" borderId="0" xfId="47" applyNumberFormat="1" applyFont="1" applyFill="1" applyAlignment="1">
      <alignment/>
    </xf>
    <xf numFmtId="4" fontId="4" fillId="0" borderId="0" xfId="0" applyNumberFormat="1" applyFont="1" applyFill="1" applyAlignment="1">
      <alignment/>
    </xf>
    <xf numFmtId="4" fontId="4" fillId="0" borderId="0" xfId="47" applyNumberFormat="1" applyFont="1" applyFill="1" applyAlignment="1">
      <alignment horizontal="right"/>
    </xf>
    <xf numFmtId="194" fontId="4" fillId="0" borderId="0" xfId="0" applyNumberFormat="1" applyFont="1" applyFill="1" applyAlignment="1">
      <alignment/>
    </xf>
    <xf numFmtId="43" fontId="4" fillId="0" borderId="0" xfId="0" applyNumberFormat="1" applyFont="1" applyFill="1" applyAlignment="1">
      <alignment/>
    </xf>
    <xf numFmtId="0" fontId="8" fillId="0" borderId="0" xfId="0" applyFont="1" applyFill="1" applyAlignment="1">
      <alignment horizontal="left"/>
    </xf>
    <xf numFmtId="194" fontId="8" fillId="0" borderId="0" xfId="0" applyNumberFormat="1" applyFont="1" applyFill="1" applyAlignment="1">
      <alignment/>
    </xf>
    <xf numFmtId="4" fontId="9" fillId="0" borderId="0" xfId="0" applyNumberFormat="1" applyFont="1" applyFill="1" applyBorder="1" applyAlignment="1">
      <alignment/>
    </xf>
    <xf numFmtId="0" fontId="4" fillId="0" borderId="0" xfId="0" applyFont="1" applyFill="1" applyAlignment="1">
      <alignment horizontal="center"/>
    </xf>
    <xf numFmtId="4" fontId="4" fillId="0" borderId="0" xfId="48" applyNumberFormat="1" applyFont="1" applyFill="1" applyAlignment="1">
      <alignment/>
    </xf>
    <xf numFmtId="43" fontId="4" fillId="0" borderId="0" xfId="42" applyFont="1" applyFill="1" applyAlignment="1">
      <alignment/>
    </xf>
    <xf numFmtId="4" fontId="8" fillId="0" borderId="0" xfId="45" applyNumberFormat="1" applyFont="1" applyFill="1" applyBorder="1" applyAlignment="1">
      <alignment/>
    </xf>
    <xf numFmtId="194" fontId="4" fillId="0" borderId="10" xfId="47" applyFont="1" applyFill="1" applyBorder="1" applyAlignment="1">
      <alignment/>
    </xf>
    <xf numFmtId="0" fontId="4" fillId="0" borderId="0" xfId="0" applyFont="1" applyFill="1" applyAlignment="1">
      <alignment horizontal="left"/>
    </xf>
    <xf numFmtId="4" fontId="10" fillId="0" borderId="0" xfId="47" applyNumberFormat="1" applyFont="1" applyFill="1" applyBorder="1" applyAlignment="1">
      <alignment/>
    </xf>
    <xf numFmtId="194" fontId="8" fillId="0" borderId="0" xfId="47" applyFont="1" applyFill="1" applyBorder="1" applyAlignment="1">
      <alignment/>
    </xf>
    <xf numFmtId="0" fontId="4" fillId="0" borderId="0" xfId="0" applyFont="1" applyFill="1" applyAlignment="1">
      <alignment/>
    </xf>
    <xf numFmtId="4" fontId="4" fillId="0" borderId="0" xfId="42" applyNumberFormat="1" applyFont="1" applyFill="1" applyBorder="1" applyAlignment="1">
      <alignment/>
    </xf>
    <xf numFmtId="4" fontId="8" fillId="0" borderId="0" xfId="47" applyNumberFormat="1" applyFont="1" applyFill="1" applyBorder="1" applyAlignment="1">
      <alignment/>
    </xf>
    <xf numFmtId="0" fontId="14" fillId="0" borderId="0" xfId="0" applyFont="1" applyFill="1" applyAlignment="1">
      <alignment/>
    </xf>
    <xf numFmtId="0" fontId="9" fillId="0" borderId="0" xfId="0" applyFont="1" applyFill="1" applyAlignment="1">
      <alignment/>
    </xf>
    <xf numFmtId="43" fontId="12" fillId="0" borderId="0" xfId="0" applyNumberFormat="1" applyFont="1" applyFill="1" applyAlignment="1">
      <alignment/>
    </xf>
    <xf numFmtId="195" fontId="4" fillId="0" borderId="0" xfId="47" applyNumberFormat="1" applyFont="1" applyFill="1" applyAlignment="1">
      <alignment/>
    </xf>
    <xf numFmtId="4" fontId="8" fillId="0" borderId="0" xfId="45" applyNumberFormat="1" applyFont="1" applyFill="1" applyBorder="1" applyAlignment="1">
      <alignment horizontal="right"/>
    </xf>
    <xf numFmtId="194" fontId="14" fillId="0" borderId="0" xfId="47" applyFont="1" applyFill="1" applyAlignment="1">
      <alignment/>
    </xf>
    <xf numFmtId="2" fontId="8" fillId="0" borderId="0" xfId="0" applyNumberFormat="1" applyFont="1" applyFill="1" applyAlignment="1">
      <alignment/>
    </xf>
    <xf numFmtId="0" fontId="15" fillId="0" borderId="0" xfId="0" applyFont="1" applyFill="1" applyAlignment="1">
      <alignment horizontal="left" vertical="top" indent="2"/>
    </xf>
    <xf numFmtId="0" fontId="16" fillId="0" borderId="0" xfId="0" applyFont="1" applyFill="1" applyAlignment="1">
      <alignment/>
    </xf>
    <xf numFmtId="194" fontId="12" fillId="0" borderId="0" xfId="0" applyNumberFormat="1" applyFont="1" applyFill="1" applyAlignment="1">
      <alignment/>
    </xf>
    <xf numFmtId="194" fontId="17" fillId="0" borderId="0" xfId="0" applyNumberFormat="1" applyFont="1" applyFill="1" applyAlignment="1">
      <alignment/>
    </xf>
    <xf numFmtId="0" fontId="13" fillId="0" borderId="0" xfId="0" applyFont="1" applyFill="1" applyAlignment="1">
      <alignment horizontal="left" vertical="top"/>
    </xf>
    <xf numFmtId="0" fontId="13" fillId="0" borderId="0" xfId="0" applyFont="1" applyAlignment="1">
      <alignment/>
    </xf>
    <xf numFmtId="43" fontId="13" fillId="0" borderId="0" xfId="0" applyNumberFormat="1" applyFont="1" applyAlignment="1">
      <alignment/>
    </xf>
    <xf numFmtId="0" fontId="4" fillId="0" borderId="0" xfId="0" applyFont="1" applyAlignment="1">
      <alignment/>
    </xf>
    <xf numFmtId="0" fontId="18" fillId="0" borderId="0" xfId="0" applyFont="1" applyFill="1" applyAlignment="1">
      <alignment/>
    </xf>
    <xf numFmtId="0" fontId="13" fillId="0" borderId="0" xfId="0" applyFont="1" applyAlignment="1">
      <alignment horizontal="left" vertical="top"/>
    </xf>
    <xf numFmtId="0" fontId="8" fillId="0" borderId="0" xfId="0" applyFont="1" applyFill="1" applyAlignment="1">
      <alignment horizontal="center"/>
    </xf>
    <xf numFmtId="0" fontId="19" fillId="0" borderId="0" xfId="0" applyFont="1" applyFill="1" applyAlignment="1">
      <alignment/>
    </xf>
    <xf numFmtId="0" fontId="12" fillId="0" borderId="0" xfId="0" applyFont="1" applyFill="1" applyAlignment="1">
      <alignment horizontal="center"/>
    </xf>
    <xf numFmtId="4" fontId="3" fillId="0" borderId="0" xfId="47" applyNumberFormat="1" applyFont="1" applyFill="1" applyAlignment="1">
      <alignment/>
    </xf>
    <xf numFmtId="4" fontId="8" fillId="0" borderId="0" xfId="47" applyNumberFormat="1" applyFont="1" applyFill="1" applyAlignment="1">
      <alignment/>
    </xf>
    <xf numFmtId="4" fontId="2" fillId="0" borderId="0" xfId="47" applyNumberFormat="1" applyFont="1" applyFill="1" applyAlignment="1">
      <alignment/>
    </xf>
    <xf numFmtId="0" fontId="8" fillId="0" borderId="0" xfId="62" applyFont="1" applyFill="1">
      <alignment/>
      <protection/>
    </xf>
    <xf numFmtId="194" fontId="4" fillId="0" borderId="0" xfId="47" applyNumberFormat="1" applyFont="1" applyFill="1" applyAlignment="1">
      <alignment/>
    </xf>
    <xf numFmtId="43" fontId="4" fillId="0" borderId="0" xfId="44" applyFont="1" applyFill="1" applyAlignment="1">
      <alignment/>
    </xf>
    <xf numFmtId="0" fontId="4" fillId="0" borderId="0" xfId="62" applyFont="1" applyFill="1">
      <alignment/>
      <protection/>
    </xf>
    <xf numFmtId="194" fontId="2" fillId="0" borderId="0" xfId="47" applyNumberFormat="1" applyFont="1" applyFill="1" applyBorder="1" applyAlignment="1">
      <alignment horizontal="center"/>
    </xf>
    <xf numFmtId="0" fontId="2" fillId="0" borderId="0" xfId="62" applyFont="1" applyFill="1" applyBorder="1" applyAlignment="1">
      <alignment horizontal="center"/>
      <protection/>
    </xf>
    <xf numFmtId="0" fontId="3" fillId="0" borderId="0" xfId="62" applyFont="1" applyFill="1">
      <alignment/>
      <protection/>
    </xf>
    <xf numFmtId="43" fontId="8" fillId="0" borderId="0" xfId="44" applyFont="1" applyFill="1" applyBorder="1" applyAlignment="1">
      <alignment/>
    </xf>
    <xf numFmtId="0" fontId="3" fillId="0" borderId="0" xfId="62" applyFont="1" applyFill="1" applyAlignment="1">
      <alignment wrapText="1"/>
      <protection/>
    </xf>
    <xf numFmtId="0" fontId="2" fillId="0" borderId="0" xfId="62" applyFont="1" applyFill="1">
      <alignment/>
      <protection/>
    </xf>
    <xf numFmtId="0" fontId="23" fillId="0" borderId="11" xfId="0" applyFont="1" applyBorder="1" applyAlignment="1">
      <alignment horizontal="left" vertical="top" indent="2"/>
    </xf>
    <xf numFmtId="0" fontId="24" fillId="0" borderId="0" xfId="0" applyFont="1" applyAlignment="1">
      <alignment/>
    </xf>
    <xf numFmtId="0" fontId="23" fillId="0" borderId="12" xfId="0" applyFont="1" applyBorder="1" applyAlignment="1">
      <alignment horizontal="left" vertical="top" indent="2"/>
    </xf>
    <xf numFmtId="0" fontId="23" fillId="0" borderId="13" xfId="0" applyFont="1" applyBorder="1" applyAlignment="1">
      <alignment horizontal="left" vertical="top" indent="2"/>
    </xf>
    <xf numFmtId="0" fontId="25" fillId="0" borderId="14" xfId="0" applyFont="1" applyBorder="1" applyAlignment="1">
      <alignment horizontal="center" vertical="top"/>
    </xf>
    <xf numFmtId="0" fontId="23" fillId="0" borderId="0" xfId="0" applyFont="1" applyAlignment="1">
      <alignment vertical="top"/>
    </xf>
    <xf numFmtId="0" fontId="23" fillId="0" borderId="15" xfId="0" applyFont="1" applyBorder="1" applyAlignment="1">
      <alignment horizontal="right" vertical="top"/>
    </xf>
    <xf numFmtId="198" fontId="23" fillId="0" borderId="15" xfId="0" applyNumberFormat="1" applyFont="1" applyBorder="1" applyAlignment="1">
      <alignment horizontal="right" vertical="top"/>
    </xf>
    <xf numFmtId="0" fontId="25" fillId="0" borderId="0" xfId="0" applyFont="1" applyAlignment="1">
      <alignment horizontal="left" vertical="top" indent="2"/>
    </xf>
    <xf numFmtId="0" fontId="25" fillId="0" borderId="15" xfId="0" applyFont="1" applyBorder="1" applyAlignment="1">
      <alignment horizontal="right" vertical="top"/>
    </xf>
    <xf numFmtId="198" fontId="25" fillId="0" borderId="15" xfId="0" applyNumberFormat="1" applyFont="1" applyBorder="1" applyAlignment="1">
      <alignment horizontal="right" vertical="top"/>
    </xf>
    <xf numFmtId="0" fontId="26" fillId="0" borderId="0" xfId="0" applyFont="1" applyAlignment="1">
      <alignment horizontal="left" vertical="top" indent="4"/>
    </xf>
    <xf numFmtId="0" fontId="26" fillId="0" borderId="0" xfId="0" applyFont="1" applyAlignment="1">
      <alignment horizontal="right" vertical="top"/>
    </xf>
    <xf numFmtId="198" fontId="26" fillId="0" borderId="0" xfId="0" applyNumberFormat="1" applyFont="1" applyAlignment="1">
      <alignment horizontal="right" vertical="top"/>
    </xf>
    <xf numFmtId="0" fontId="23" fillId="0" borderId="10" xfId="0" applyFont="1" applyBorder="1" applyAlignment="1">
      <alignment horizontal="right" vertical="top"/>
    </xf>
    <xf numFmtId="198" fontId="23" fillId="0" borderId="10" xfId="0" applyNumberFormat="1" applyFont="1" applyBorder="1" applyAlignment="1">
      <alignment horizontal="right" vertical="top"/>
    </xf>
    <xf numFmtId="0" fontId="25" fillId="0" borderId="0" xfId="0" applyFont="1" applyAlignment="1">
      <alignment horizontal="right" vertical="top"/>
    </xf>
    <xf numFmtId="198" fontId="25" fillId="0" borderId="0" xfId="0" applyNumberFormat="1" applyFont="1" applyAlignment="1">
      <alignment horizontal="right" vertical="top"/>
    </xf>
    <xf numFmtId="0" fontId="26" fillId="0" borderId="0" xfId="0" applyFont="1" applyAlignment="1">
      <alignment horizontal="left" vertical="top" indent="2"/>
    </xf>
    <xf numFmtId="0" fontId="23" fillId="0" borderId="0" xfId="0" applyFont="1" applyAlignment="1">
      <alignment horizontal="left" vertical="top"/>
    </xf>
    <xf numFmtId="198" fontId="25" fillId="0" borderId="10" xfId="0" applyNumberFormat="1" applyFont="1" applyBorder="1" applyAlignment="1">
      <alignment horizontal="right" vertical="top"/>
    </xf>
    <xf numFmtId="198" fontId="26" fillId="0" borderId="10" xfId="0" applyNumberFormat="1" applyFont="1" applyBorder="1" applyAlignment="1">
      <alignment horizontal="right" vertical="top"/>
    </xf>
    <xf numFmtId="198" fontId="26" fillId="0" borderId="15" xfId="0" applyNumberFormat="1" applyFont="1" applyBorder="1" applyAlignment="1">
      <alignment horizontal="right" vertical="top"/>
    </xf>
    <xf numFmtId="0" fontId="26" fillId="0" borderId="0" xfId="0" applyFont="1" applyAlignment="1">
      <alignment horizontal="left" vertical="top" indent="3"/>
    </xf>
    <xf numFmtId="0" fontId="26" fillId="0" borderId="15" xfId="0" applyFont="1" applyBorder="1" applyAlignment="1">
      <alignment horizontal="right" vertical="top"/>
    </xf>
    <xf numFmtId="0" fontId="26" fillId="0" borderId="0" xfId="0" applyFont="1" applyAlignment="1">
      <alignment horizontal="left" vertical="top" indent="5"/>
    </xf>
    <xf numFmtId="0" fontId="26" fillId="0" borderId="10" xfId="0" applyFont="1" applyBorder="1" applyAlignment="1">
      <alignment horizontal="right" vertical="top"/>
    </xf>
    <xf numFmtId="0" fontId="26" fillId="0" borderId="0" xfId="0" applyFont="1" applyAlignment="1">
      <alignment horizontal="left" vertical="top" indent="6"/>
    </xf>
    <xf numFmtId="0" fontId="25" fillId="0" borderId="10" xfId="0" applyFont="1" applyBorder="1" applyAlignment="1">
      <alignment horizontal="right" vertical="top"/>
    </xf>
    <xf numFmtId="0" fontId="26" fillId="0" borderId="0" xfId="0" applyFont="1" applyAlignment="1">
      <alignment horizontal="left" vertical="top" indent="7"/>
    </xf>
    <xf numFmtId="198" fontId="23" fillId="0" borderId="0" xfId="0" applyNumberFormat="1" applyFont="1" applyAlignment="1">
      <alignment horizontal="right" vertical="top"/>
    </xf>
    <xf numFmtId="0" fontId="23" fillId="0" borderId="0" xfId="0" applyFont="1" applyAlignment="1">
      <alignment horizontal="right" vertical="top"/>
    </xf>
    <xf numFmtId="0" fontId="26" fillId="0" borderId="15" xfId="0" applyFont="1" applyBorder="1" applyAlignment="1">
      <alignment horizontal="left" vertical="top" indent="4"/>
    </xf>
    <xf numFmtId="0" fontId="23" fillId="0" borderId="0" xfId="0" applyFont="1" applyAlignment="1">
      <alignment horizontal="left" vertical="top" indent="2"/>
    </xf>
    <xf numFmtId="0" fontId="25" fillId="0" borderId="0" xfId="0" applyFont="1" applyAlignment="1">
      <alignment horizontal="left" vertical="top" indent="4"/>
    </xf>
    <xf numFmtId="0" fontId="23" fillId="0" borderId="15" xfId="0" applyFont="1" applyBorder="1" applyAlignment="1">
      <alignment horizontal="left" vertical="top" indent="4"/>
    </xf>
    <xf numFmtId="0" fontId="25" fillId="0" borderId="0" xfId="0" applyFont="1" applyAlignment="1">
      <alignment horizontal="left" vertical="top" indent="3"/>
    </xf>
    <xf numFmtId="0" fontId="23" fillId="0" borderId="15" xfId="0" applyFont="1" applyBorder="1" applyAlignment="1">
      <alignment horizontal="left" vertical="top" indent="2"/>
    </xf>
    <xf numFmtId="198" fontId="27" fillId="0" borderId="15" xfId="0" applyNumberFormat="1" applyFont="1" applyBorder="1" applyAlignment="1">
      <alignment horizontal="right" vertical="top"/>
    </xf>
    <xf numFmtId="198" fontId="28" fillId="0" borderId="0" xfId="0" applyNumberFormat="1" applyFont="1" applyAlignment="1">
      <alignment horizontal="right" vertical="top"/>
    </xf>
    <xf numFmtId="198" fontId="29" fillId="0" borderId="10" xfId="0" applyNumberFormat="1" applyFont="1" applyBorder="1" applyAlignment="1">
      <alignment horizontal="right" vertical="top"/>
    </xf>
    <xf numFmtId="198" fontId="30" fillId="0" borderId="0" xfId="0" applyNumberFormat="1" applyFont="1" applyAlignment="1">
      <alignment horizontal="right" vertical="top"/>
    </xf>
    <xf numFmtId="2" fontId="4" fillId="0" borderId="0" xfId="0" applyNumberFormat="1" applyFont="1" applyFill="1" applyAlignment="1">
      <alignment/>
    </xf>
    <xf numFmtId="4" fontId="18" fillId="0" borderId="0" xfId="47" applyNumberFormat="1" applyFont="1" applyFill="1" applyAlignment="1">
      <alignment/>
    </xf>
    <xf numFmtId="43" fontId="32" fillId="0" borderId="0" xfId="42" applyFont="1" applyFill="1" applyAlignment="1">
      <alignment/>
    </xf>
    <xf numFmtId="4" fontId="18" fillId="0" borderId="0" xfId="47" applyNumberFormat="1" applyFont="1" applyFill="1" applyAlignment="1">
      <alignment horizontal="right"/>
    </xf>
    <xf numFmtId="194" fontId="18" fillId="0" borderId="0" xfId="47" applyFont="1" applyFill="1" applyAlignment="1">
      <alignment/>
    </xf>
    <xf numFmtId="4" fontId="7" fillId="0" borderId="0" xfId="0" applyNumberFormat="1" applyFont="1" applyFill="1" applyAlignment="1">
      <alignment/>
    </xf>
    <xf numFmtId="201" fontId="31" fillId="0" borderId="0" xfId="0" applyNumberFormat="1" applyFont="1" applyFill="1" applyAlignment="1">
      <alignment/>
    </xf>
    <xf numFmtId="0" fontId="3" fillId="0" borderId="0" xfId="62" applyFont="1" applyFill="1" applyAlignment="1">
      <alignment vertical="top"/>
      <protection/>
    </xf>
    <xf numFmtId="0" fontId="3" fillId="0" borderId="0" xfId="62" applyFont="1" applyFill="1" applyAlignment="1">
      <alignment horizontal="left" vertical="top" indent="3"/>
      <protection/>
    </xf>
    <xf numFmtId="0" fontId="2" fillId="0" borderId="0" xfId="62" applyFont="1" applyFill="1" applyAlignment="1">
      <alignment horizontal="left" vertical="top" indent="2"/>
      <protection/>
    </xf>
    <xf numFmtId="0" fontId="3" fillId="0" borderId="0" xfId="62" applyFont="1" applyFill="1" applyAlignment="1">
      <alignment horizontal="left" vertical="top" indent="4"/>
      <protection/>
    </xf>
    <xf numFmtId="43" fontId="11" fillId="0" borderId="0" xfId="42" applyFont="1" applyAlignment="1">
      <alignment/>
    </xf>
    <xf numFmtId="0" fontId="11" fillId="0" borderId="14" xfId="0" applyFont="1" applyBorder="1" applyAlignment="1">
      <alignment/>
    </xf>
    <xf numFmtId="0" fontId="11" fillId="0" borderId="0" xfId="0" applyFont="1" applyBorder="1" applyAlignment="1">
      <alignment/>
    </xf>
    <xf numFmtId="0" fontId="33" fillId="0" borderId="14" xfId="0" applyFont="1" applyBorder="1" applyAlignment="1">
      <alignment/>
    </xf>
    <xf numFmtId="0" fontId="0" fillId="0" borderId="0" xfId="0" applyBorder="1" applyAlignment="1">
      <alignment/>
    </xf>
    <xf numFmtId="0" fontId="34" fillId="0" borderId="14" xfId="0" applyFont="1" applyBorder="1" applyAlignment="1">
      <alignment/>
    </xf>
    <xf numFmtId="0" fontId="35" fillId="0" borderId="14" xfId="0" applyFont="1" applyBorder="1" applyAlignment="1">
      <alignment/>
    </xf>
    <xf numFmtId="0" fontId="0" fillId="0" borderId="16" xfId="0" applyBorder="1" applyAlignment="1">
      <alignment/>
    </xf>
    <xf numFmtId="43" fontId="0" fillId="0" borderId="0" xfId="0" applyNumberFormat="1" applyAlignment="1">
      <alignment/>
    </xf>
    <xf numFmtId="43" fontId="0" fillId="0" borderId="16" xfId="0" applyNumberFormat="1" applyBorder="1" applyAlignment="1">
      <alignment/>
    </xf>
    <xf numFmtId="43" fontId="7" fillId="0" borderId="0" xfId="0" applyNumberFormat="1" applyFont="1" applyFill="1" applyAlignment="1">
      <alignment/>
    </xf>
    <xf numFmtId="0" fontId="17" fillId="0" borderId="0" xfId="0" applyFont="1" applyFill="1" applyAlignment="1">
      <alignment/>
    </xf>
    <xf numFmtId="43" fontId="12" fillId="0" borderId="0" xfId="42" applyFont="1" applyFill="1" applyAlignment="1">
      <alignment/>
    </xf>
    <xf numFmtId="43" fontId="12" fillId="0" borderId="10" xfId="42" applyFont="1" applyFill="1" applyBorder="1" applyAlignment="1">
      <alignment/>
    </xf>
    <xf numFmtId="43" fontId="17" fillId="0" borderId="0" xfId="42" applyFont="1" applyFill="1" applyAlignment="1">
      <alignment/>
    </xf>
    <xf numFmtId="0" fontId="35" fillId="0" borderId="17" xfId="0" applyFont="1" applyBorder="1" applyAlignment="1">
      <alignment/>
    </xf>
    <xf numFmtId="43" fontId="2" fillId="0" borderId="0" xfId="0" applyNumberFormat="1" applyFont="1" applyFill="1" applyAlignment="1">
      <alignment/>
    </xf>
    <xf numFmtId="43" fontId="4" fillId="0" borderId="0" xfId="42" applyFont="1" applyFill="1" applyAlignment="1">
      <alignment horizontal="right"/>
    </xf>
    <xf numFmtId="198" fontId="36" fillId="0" borderId="15" xfId="0" applyNumberFormat="1" applyFont="1" applyFill="1" applyBorder="1" applyAlignment="1">
      <alignment horizontal="right" vertical="top"/>
    </xf>
    <xf numFmtId="198" fontId="38" fillId="0" borderId="15" xfId="0" applyNumberFormat="1" applyFont="1" applyFill="1" applyBorder="1" applyAlignment="1">
      <alignment horizontal="right" vertical="top"/>
    </xf>
    <xf numFmtId="198" fontId="38" fillId="0" borderId="0" xfId="0" applyNumberFormat="1" applyFont="1" applyFill="1" applyAlignment="1">
      <alignment horizontal="right" vertical="top"/>
    </xf>
    <xf numFmtId="198" fontId="37" fillId="0" borderId="0" xfId="0" applyNumberFormat="1" applyFont="1" applyFill="1" applyAlignment="1">
      <alignment horizontal="right" vertical="top"/>
    </xf>
    <xf numFmtId="198" fontId="36" fillId="0" borderId="10" xfId="0" applyNumberFormat="1" applyFont="1" applyFill="1" applyBorder="1" applyAlignment="1">
      <alignment horizontal="right" vertical="top"/>
    </xf>
    <xf numFmtId="198" fontId="37" fillId="0" borderId="15" xfId="0" applyNumberFormat="1" applyFont="1" applyFill="1" applyBorder="1" applyAlignment="1">
      <alignment horizontal="right" vertical="top"/>
    </xf>
    <xf numFmtId="198" fontId="37" fillId="0" borderId="10" xfId="0" applyNumberFormat="1" applyFont="1" applyFill="1" applyBorder="1" applyAlignment="1">
      <alignment horizontal="right" vertical="top"/>
    </xf>
    <xf numFmtId="0" fontId="37" fillId="0" borderId="0" xfId="0" applyFont="1" applyFill="1" applyAlignment="1">
      <alignment horizontal="right" vertical="top"/>
    </xf>
    <xf numFmtId="198" fontId="38" fillId="0" borderId="10" xfId="0" applyNumberFormat="1" applyFont="1" applyFill="1" applyBorder="1" applyAlignment="1">
      <alignment horizontal="right" vertical="top"/>
    </xf>
    <xf numFmtId="0" fontId="38" fillId="0" borderId="0" xfId="0" applyFont="1" applyFill="1" applyAlignment="1">
      <alignment horizontal="right" vertical="top"/>
    </xf>
    <xf numFmtId="0" fontId="36" fillId="0" borderId="10" xfId="0" applyFont="1" applyFill="1" applyBorder="1" applyAlignment="1">
      <alignment horizontal="right" vertical="top"/>
    </xf>
    <xf numFmtId="0" fontId="37" fillId="0" borderId="10" xfId="0" applyFont="1" applyFill="1" applyBorder="1" applyAlignment="1">
      <alignment horizontal="right" vertical="top"/>
    </xf>
    <xf numFmtId="0" fontId="38" fillId="0" borderId="10" xfId="0" applyFont="1" applyFill="1" applyBorder="1" applyAlignment="1">
      <alignment horizontal="right" vertical="top"/>
    </xf>
    <xf numFmtId="0" fontId="37" fillId="0" borderId="15" xfId="0" applyFont="1" applyFill="1" applyBorder="1" applyAlignment="1">
      <alignment horizontal="right" vertical="top"/>
    </xf>
    <xf numFmtId="0" fontId="38" fillId="0" borderId="15" xfId="0" applyFont="1" applyFill="1" applyBorder="1" applyAlignment="1">
      <alignment horizontal="right" vertical="top"/>
    </xf>
    <xf numFmtId="0" fontId="36" fillId="0" borderId="0" xfId="0" applyFont="1" applyFill="1" applyAlignment="1">
      <alignment horizontal="right" vertical="top"/>
    </xf>
    <xf numFmtId="198" fontId="11" fillId="0" borderId="15" xfId="0" applyNumberFormat="1" applyFont="1" applyFill="1" applyBorder="1" applyAlignment="1">
      <alignment horizontal="right" vertical="top"/>
    </xf>
    <xf numFmtId="0" fontId="36" fillId="0" borderId="15" xfId="0" applyFont="1" applyFill="1" applyBorder="1" applyAlignment="1">
      <alignment horizontal="right" vertical="top"/>
    </xf>
    <xf numFmtId="198" fontId="39" fillId="0" borderId="0" xfId="0" applyNumberFormat="1" applyFont="1" applyFill="1" applyAlignment="1">
      <alignment horizontal="right" vertical="top"/>
    </xf>
    <xf numFmtId="198" fontId="40" fillId="0" borderId="0" xfId="0" applyNumberFormat="1" applyFont="1" applyFill="1" applyAlignment="1">
      <alignment horizontal="right" vertical="top"/>
    </xf>
    <xf numFmtId="0" fontId="38" fillId="0" borderId="14" xfId="0" applyFont="1" applyFill="1" applyBorder="1" applyAlignment="1">
      <alignment horizontal="center" vertical="top"/>
    </xf>
    <xf numFmtId="198" fontId="41" fillId="0" borderId="15" xfId="0" applyNumberFormat="1" applyFont="1" applyFill="1" applyBorder="1" applyAlignment="1">
      <alignment horizontal="right" vertical="top"/>
    </xf>
    <xf numFmtId="198" fontId="41" fillId="0" borderId="10" xfId="0" applyNumberFormat="1" applyFont="1" applyFill="1" applyBorder="1" applyAlignment="1">
      <alignment horizontal="right" vertical="top"/>
    </xf>
    <xf numFmtId="198" fontId="0" fillId="0" borderId="0" xfId="0" applyNumberFormat="1" applyFont="1" applyFill="1" applyAlignment="1">
      <alignment/>
    </xf>
    <xf numFmtId="0" fontId="0" fillId="0" borderId="0" xfId="0" applyFont="1" applyFill="1" applyAlignment="1">
      <alignment/>
    </xf>
    <xf numFmtId="0" fontId="36" fillId="0" borderId="11" xfId="0" applyFont="1" applyFill="1" applyBorder="1" applyAlignment="1">
      <alignment horizontal="left" vertical="top" indent="2"/>
    </xf>
    <xf numFmtId="0" fontId="36" fillId="0" borderId="18" xfId="0" applyFont="1" applyFill="1" applyBorder="1" applyAlignment="1">
      <alignment horizontal="left" vertical="top" indent="2"/>
    </xf>
    <xf numFmtId="0" fontId="36" fillId="0" borderId="19" xfId="0" applyFont="1" applyFill="1" applyBorder="1" applyAlignment="1">
      <alignment horizontal="left" vertical="top" indent="2"/>
    </xf>
    <xf numFmtId="0" fontId="36" fillId="0" borderId="0" xfId="0" applyFont="1" applyFill="1" applyAlignment="1">
      <alignment vertical="top"/>
    </xf>
    <xf numFmtId="0" fontId="38" fillId="0" borderId="0" xfId="0" applyFont="1" applyFill="1" applyAlignment="1">
      <alignment horizontal="left" vertical="top" indent="2"/>
    </xf>
    <xf numFmtId="0" fontId="37" fillId="0" borderId="0" xfId="0" applyFont="1" applyFill="1" applyAlignment="1">
      <alignment horizontal="left" vertical="top" indent="4"/>
    </xf>
    <xf numFmtId="0" fontId="37" fillId="0" borderId="0" xfId="0" applyFont="1" applyFill="1" applyAlignment="1">
      <alignment horizontal="left" vertical="top" indent="2"/>
    </xf>
    <xf numFmtId="0" fontId="38" fillId="0" borderId="0" xfId="0" applyFont="1" applyFill="1" applyAlignment="1">
      <alignment horizontal="left" vertical="top" indent="4"/>
    </xf>
    <xf numFmtId="0" fontId="38" fillId="0" borderId="0" xfId="0" applyFont="1" applyFill="1" applyAlignment="1">
      <alignment horizontal="left" vertical="top" indent="5"/>
    </xf>
    <xf numFmtId="0" fontId="38" fillId="0" borderId="0" xfId="0" applyFont="1" applyFill="1" applyAlignment="1">
      <alignment horizontal="left" vertical="top" indent="3"/>
    </xf>
    <xf numFmtId="0" fontId="37" fillId="0" borderId="0" xfId="0" applyFont="1" applyFill="1" applyAlignment="1">
      <alignment horizontal="left" vertical="top" indent="5"/>
    </xf>
    <xf numFmtId="0" fontId="37" fillId="0" borderId="0" xfId="0" applyFont="1" applyFill="1" applyAlignment="1">
      <alignment horizontal="left" vertical="top" indent="3"/>
    </xf>
    <xf numFmtId="0" fontId="37" fillId="0" borderId="0" xfId="0" applyFont="1" applyFill="1" applyAlignment="1">
      <alignment horizontal="left" vertical="top" indent="6"/>
    </xf>
    <xf numFmtId="0" fontId="37" fillId="0" borderId="0" xfId="0" applyFont="1" applyFill="1" applyAlignment="1">
      <alignment horizontal="left" vertical="top" indent="7"/>
    </xf>
    <xf numFmtId="0" fontId="38" fillId="0" borderId="0" xfId="0" applyFont="1" applyFill="1" applyAlignment="1">
      <alignment horizontal="left" vertical="top" indent="6"/>
    </xf>
    <xf numFmtId="0" fontId="36" fillId="0" borderId="15" xfId="0" applyFont="1" applyFill="1" applyBorder="1" applyAlignment="1">
      <alignment horizontal="left" vertical="top" indent="2"/>
    </xf>
    <xf numFmtId="0" fontId="0" fillId="0" borderId="0" xfId="0" applyFont="1" applyFill="1" applyAlignment="1">
      <alignment/>
    </xf>
    <xf numFmtId="2" fontId="0" fillId="0" borderId="0" xfId="0" applyNumberFormat="1" applyFont="1" applyFill="1" applyAlignment="1">
      <alignment/>
    </xf>
    <xf numFmtId="0" fontId="42" fillId="0" borderId="0" xfId="0"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left"/>
    </xf>
    <xf numFmtId="0" fontId="43" fillId="0" borderId="0" xfId="0" applyFont="1" applyFill="1" applyBorder="1" applyAlignment="1">
      <alignment/>
    </xf>
    <xf numFmtId="0" fontId="2" fillId="0" borderId="0" xfId="0" applyFont="1" applyFill="1" applyBorder="1" applyAlignment="1">
      <alignment/>
    </xf>
    <xf numFmtId="4" fontId="3" fillId="0" borderId="0" xfId="47" applyNumberFormat="1" applyFont="1" applyFill="1" applyBorder="1" applyAlignment="1">
      <alignment horizontal="right"/>
    </xf>
    <xf numFmtId="194" fontId="2" fillId="0" borderId="0" xfId="0" applyNumberFormat="1" applyFont="1" applyFill="1" applyBorder="1" applyAlignment="1">
      <alignment horizontal="center"/>
    </xf>
    <xf numFmtId="4" fontId="3" fillId="0" borderId="0" xfId="0" applyNumberFormat="1" applyFont="1" applyFill="1" applyBorder="1" applyAlignment="1">
      <alignment horizontal="right"/>
    </xf>
    <xf numFmtId="199" fontId="2" fillId="0" borderId="0" xfId="47" applyNumberFormat="1" applyFont="1" applyFill="1" applyBorder="1" applyAlignment="1">
      <alignment horizontal="right"/>
    </xf>
    <xf numFmtId="4" fontId="2" fillId="0" borderId="20" xfId="47" applyNumberFormat="1" applyFont="1" applyFill="1" applyBorder="1" applyAlignment="1">
      <alignment/>
    </xf>
    <xf numFmtId="194" fontId="3" fillId="0" borderId="0" xfId="0" applyNumberFormat="1" applyFont="1" applyFill="1" applyBorder="1" applyAlignment="1">
      <alignment/>
    </xf>
    <xf numFmtId="194" fontId="3" fillId="0" borderId="0" xfId="47" applyFont="1" applyFill="1" applyBorder="1" applyAlignment="1">
      <alignment/>
    </xf>
    <xf numFmtId="4" fontId="2" fillId="0" borderId="0" xfId="0" applyNumberFormat="1" applyFont="1" applyFill="1" applyAlignment="1">
      <alignment/>
    </xf>
    <xf numFmtId="43" fontId="3" fillId="0" borderId="0" xfId="42" applyFont="1" applyFill="1" applyAlignment="1">
      <alignment/>
    </xf>
    <xf numFmtId="197" fontId="3" fillId="0" borderId="0" xfId="0" applyNumberFormat="1" applyFont="1" applyFill="1" applyAlignment="1">
      <alignment/>
    </xf>
    <xf numFmtId="194" fontId="3" fillId="0" borderId="0" xfId="47" applyFont="1" applyFill="1" applyAlignment="1">
      <alignment/>
    </xf>
    <xf numFmtId="43" fontId="3" fillId="0" borderId="0" xfId="0" applyNumberFormat="1" applyFont="1" applyFill="1" applyAlignment="1">
      <alignment/>
    </xf>
    <xf numFmtId="2" fontId="2" fillId="0" borderId="0" xfId="0" applyNumberFormat="1" applyFont="1" applyFill="1" applyAlignment="1">
      <alignment/>
    </xf>
    <xf numFmtId="4" fontId="3" fillId="0" borderId="0" xfId="47" applyNumberFormat="1" applyFont="1" applyFill="1" applyBorder="1" applyAlignment="1">
      <alignment/>
    </xf>
    <xf numFmtId="0" fontId="2" fillId="0" borderId="0" xfId="0" applyFont="1" applyFill="1" applyAlignment="1">
      <alignment horizontal="left"/>
    </xf>
    <xf numFmtId="194" fontId="2" fillId="0" borderId="0" xfId="47"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xf>
    <xf numFmtId="193" fontId="3" fillId="0" borderId="0" xfId="0" applyNumberFormat="1" applyFont="1" applyFill="1" applyAlignment="1">
      <alignment horizontal="left"/>
    </xf>
    <xf numFmtId="43" fontId="3" fillId="0" borderId="0" xfId="42"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Border="1" applyAlignment="1">
      <alignment/>
    </xf>
    <xf numFmtId="4" fontId="4" fillId="0" borderId="0" xfId="42" applyNumberFormat="1" applyFont="1" applyFill="1" applyBorder="1" applyAlignment="1">
      <alignment horizontal="right"/>
    </xf>
    <xf numFmtId="4" fontId="8" fillId="0" borderId="20" xfId="42" applyNumberFormat="1" applyFont="1" applyFill="1" applyBorder="1" applyAlignment="1">
      <alignment/>
    </xf>
    <xf numFmtId="4" fontId="8" fillId="0" borderId="0" xfId="42" applyNumberFormat="1" applyFont="1" applyFill="1" applyBorder="1" applyAlignment="1">
      <alignment/>
    </xf>
    <xf numFmtId="4" fontId="4" fillId="0" borderId="0" xfId="42" applyNumberFormat="1" applyFont="1" applyFill="1" applyAlignment="1">
      <alignment horizontal="right"/>
    </xf>
    <xf numFmtId="0" fontId="4" fillId="0" borderId="0" xfId="0" applyFont="1" applyFill="1" applyAlignment="1">
      <alignment wrapText="1"/>
    </xf>
    <xf numFmtId="43" fontId="8" fillId="0" borderId="0" xfId="42" applyFont="1" applyFill="1" applyBorder="1" applyAlignment="1">
      <alignment/>
    </xf>
    <xf numFmtId="194" fontId="16" fillId="0" borderId="0" xfId="47" applyFont="1" applyFill="1" applyBorder="1" applyAlignment="1">
      <alignment/>
    </xf>
    <xf numFmtId="194" fontId="16" fillId="0" borderId="0" xfId="47" applyFont="1" applyFill="1" applyBorder="1" applyAlignment="1">
      <alignment horizontal="left"/>
    </xf>
    <xf numFmtId="0" fontId="7" fillId="0" borderId="0" xfId="0" applyFont="1" applyFill="1" applyBorder="1" applyAlignment="1">
      <alignment/>
    </xf>
    <xf numFmtId="194" fontId="16" fillId="0" borderId="21" xfId="47" applyFont="1" applyFill="1" applyBorder="1" applyAlignment="1">
      <alignment/>
    </xf>
    <xf numFmtId="194" fontId="16" fillId="0" borderId="15" xfId="47" applyFont="1" applyFill="1" applyBorder="1" applyAlignment="1">
      <alignment/>
    </xf>
    <xf numFmtId="194" fontId="16" fillId="0" borderId="18" xfId="47" applyFont="1" applyFill="1" applyBorder="1" applyAlignment="1">
      <alignment/>
    </xf>
    <xf numFmtId="194" fontId="7" fillId="0" borderId="12" xfId="47" applyFont="1" applyFill="1" applyBorder="1" applyAlignment="1">
      <alignment horizontal="center"/>
    </xf>
    <xf numFmtId="194" fontId="7" fillId="0" borderId="0" xfId="47" applyFont="1" applyFill="1" applyBorder="1" applyAlignment="1">
      <alignment horizontal="center"/>
    </xf>
    <xf numFmtId="194" fontId="7" fillId="0" borderId="17" xfId="47" applyFont="1" applyFill="1" applyBorder="1" applyAlignment="1">
      <alignment horizontal="center"/>
    </xf>
    <xf numFmtId="194" fontId="7" fillId="0" borderId="16" xfId="47" applyFont="1" applyFill="1" applyBorder="1" applyAlignment="1">
      <alignment horizontal="center"/>
    </xf>
    <xf numFmtId="194" fontId="16" fillId="0" borderId="12" xfId="47" applyFont="1" applyFill="1" applyBorder="1" applyAlignment="1">
      <alignment horizontal="center"/>
    </xf>
    <xf numFmtId="194" fontId="7" fillId="0" borderId="18" xfId="47" applyFont="1" applyFill="1" applyBorder="1" applyAlignment="1">
      <alignment/>
    </xf>
    <xf numFmtId="194" fontId="7" fillId="0" borderId="12" xfId="47" applyFont="1" applyFill="1" applyBorder="1" applyAlignment="1">
      <alignment horizontal="right"/>
    </xf>
    <xf numFmtId="43" fontId="7" fillId="0" borderId="12" xfId="42" applyFont="1" applyFill="1" applyBorder="1" applyAlignment="1">
      <alignment horizontal="right"/>
    </xf>
    <xf numFmtId="192" fontId="7" fillId="0" borderId="12" xfId="47" applyNumberFormat="1" applyFont="1" applyFill="1" applyBorder="1" applyAlignment="1">
      <alignment horizontal="center"/>
    </xf>
    <xf numFmtId="43" fontId="7" fillId="0" borderId="12" xfId="42" applyFont="1" applyFill="1" applyBorder="1" applyAlignment="1">
      <alignment horizontal="center"/>
    </xf>
    <xf numFmtId="43" fontId="7" fillId="0" borderId="0" xfId="42" applyFont="1" applyFill="1" applyBorder="1" applyAlignment="1">
      <alignment horizontal="right"/>
    </xf>
    <xf numFmtId="194" fontId="7" fillId="0" borderId="12" xfId="47" applyFont="1" applyFill="1" applyBorder="1" applyAlignment="1">
      <alignment/>
    </xf>
    <xf numFmtId="194" fontId="7" fillId="0" borderId="0" xfId="47" applyFont="1" applyFill="1" applyBorder="1" applyAlignment="1">
      <alignment horizontal="right"/>
    </xf>
    <xf numFmtId="43" fontId="7" fillId="0" borderId="12" xfId="47" applyNumberFormat="1" applyFont="1" applyFill="1" applyBorder="1" applyAlignment="1">
      <alignment horizontal="center"/>
    </xf>
    <xf numFmtId="0" fontId="7" fillId="0" borderId="18" xfId="0" applyFont="1" applyFill="1" applyBorder="1" applyAlignment="1">
      <alignment/>
    </xf>
    <xf numFmtId="0" fontId="16" fillId="0" borderId="18" xfId="0" applyFont="1" applyFill="1" applyBorder="1" applyAlignment="1">
      <alignment/>
    </xf>
    <xf numFmtId="0" fontId="7" fillId="0" borderId="12" xfId="0" applyFont="1" applyFill="1" applyBorder="1" applyAlignment="1">
      <alignment/>
    </xf>
    <xf numFmtId="194" fontId="16" fillId="0" borderId="21" xfId="47" applyFont="1" applyFill="1" applyBorder="1" applyAlignment="1">
      <alignment horizontal="right"/>
    </xf>
    <xf numFmtId="194" fontId="16" fillId="0" borderId="15" xfId="47" applyFont="1" applyFill="1" applyBorder="1" applyAlignment="1">
      <alignment horizontal="right"/>
    </xf>
    <xf numFmtId="43" fontId="7" fillId="0" borderId="21" xfId="42" applyFont="1" applyFill="1" applyBorder="1" applyAlignment="1">
      <alignment/>
    </xf>
    <xf numFmtId="194" fontId="8" fillId="0" borderId="0" xfId="47" applyFont="1" applyFill="1" applyAlignment="1">
      <alignment horizontal="right"/>
    </xf>
    <xf numFmtId="194" fontId="4" fillId="0" borderId="0" xfId="47" applyFont="1" applyFill="1" applyAlignment="1">
      <alignment horizontal="right"/>
    </xf>
    <xf numFmtId="0" fontId="4" fillId="0" borderId="0" xfId="0" applyFont="1" applyFill="1" applyAlignment="1">
      <alignment horizontal="left" indent="2"/>
    </xf>
    <xf numFmtId="43" fontId="4" fillId="0" borderId="0" xfId="42" applyFont="1" applyFill="1" applyAlignment="1">
      <alignment horizontal="center"/>
    </xf>
    <xf numFmtId="194" fontId="4" fillId="0" borderId="0" xfId="47" applyFont="1" applyFill="1" applyAlignment="1">
      <alignment horizontal="center"/>
    </xf>
    <xf numFmtId="194" fontId="8" fillId="0" borderId="20" xfId="47" applyFont="1" applyFill="1" applyBorder="1" applyAlignment="1">
      <alignment/>
    </xf>
    <xf numFmtId="2" fontId="4" fillId="0" borderId="20" xfId="0" applyNumberFormat="1" applyFont="1" applyFill="1" applyBorder="1" applyAlignment="1">
      <alignment/>
    </xf>
    <xf numFmtId="0" fontId="4" fillId="0" borderId="20" xfId="0" applyFont="1" applyFill="1" applyBorder="1" applyAlignment="1">
      <alignment/>
    </xf>
    <xf numFmtId="0" fontId="2" fillId="0" borderId="0" xfId="62" applyFont="1" applyFill="1" applyAlignment="1">
      <alignment vertical="top"/>
      <protection/>
    </xf>
    <xf numFmtId="198" fontId="37" fillId="0" borderId="0" xfId="0" applyNumberFormat="1" applyFont="1" applyFill="1" applyAlignment="1">
      <alignment horizontal="left" vertical="top" indent="5"/>
    </xf>
    <xf numFmtId="0" fontId="40" fillId="0" borderId="0" xfId="0" applyFont="1" applyFill="1" applyAlignment="1">
      <alignment horizontal="right" vertical="top"/>
    </xf>
    <xf numFmtId="0" fontId="39" fillId="0" borderId="0" xfId="0" applyFont="1" applyFill="1" applyAlignment="1">
      <alignment horizontal="right" vertical="top"/>
    </xf>
    <xf numFmtId="198" fontId="39" fillId="0" borderId="10" xfId="0" applyNumberFormat="1" applyFont="1" applyFill="1" applyBorder="1" applyAlignment="1">
      <alignment horizontal="right" vertical="top"/>
    </xf>
    <xf numFmtId="0" fontId="9" fillId="0" borderId="0" xfId="0" applyFont="1" applyFill="1" applyBorder="1" applyAlignment="1">
      <alignment horizontal="right"/>
    </xf>
    <xf numFmtId="0" fontId="8" fillId="0" borderId="0" xfId="0" applyFont="1" applyFill="1" applyBorder="1" applyAlignment="1">
      <alignment horizontal="left"/>
    </xf>
    <xf numFmtId="43" fontId="7" fillId="0" borderId="14" xfId="42" applyFont="1" applyFill="1" applyBorder="1" applyAlignment="1">
      <alignment horizontal="right"/>
    </xf>
    <xf numFmtId="194" fontId="16" fillId="0" borderId="17" xfId="47" applyFont="1" applyFill="1" applyBorder="1" applyAlignment="1">
      <alignment horizontal="center" wrapText="1"/>
    </xf>
    <xf numFmtId="201" fontId="4" fillId="0" borderId="0" xfId="0" applyNumberFormat="1" applyFont="1" applyFill="1" applyAlignment="1">
      <alignment/>
    </xf>
    <xf numFmtId="43" fontId="8" fillId="0" borderId="20" xfId="0" applyNumberFormat="1" applyFont="1" applyFill="1" applyBorder="1" applyAlignment="1">
      <alignment/>
    </xf>
    <xf numFmtId="0" fontId="4" fillId="0" borderId="0" xfId="0" applyFont="1" applyFill="1" applyBorder="1" applyAlignment="1">
      <alignment horizontal="center"/>
    </xf>
    <xf numFmtId="192" fontId="7" fillId="0" borderId="0" xfId="47" applyNumberFormat="1" applyFont="1" applyFill="1" applyBorder="1" applyAlignment="1">
      <alignment horizontal="center"/>
    </xf>
    <xf numFmtId="0" fontId="4" fillId="0" borderId="22"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right"/>
    </xf>
    <xf numFmtId="0" fontId="13" fillId="0" borderId="0" xfId="0" applyFont="1" applyFill="1" applyBorder="1" applyAlignment="1">
      <alignment/>
    </xf>
    <xf numFmtId="4" fontId="13" fillId="0" borderId="0" xfId="0" applyNumberFormat="1" applyFont="1" applyFill="1" applyAlignment="1">
      <alignment/>
    </xf>
    <xf numFmtId="9" fontId="7" fillId="0" borderId="18" xfId="47" applyNumberFormat="1" applyFont="1" applyFill="1" applyBorder="1" applyAlignment="1">
      <alignment horizontal="center"/>
    </xf>
    <xf numFmtId="43" fontId="16" fillId="0" borderId="12" xfId="42" applyFont="1" applyFill="1" applyBorder="1" applyAlignment="1">
      <alignment horizontal="center"/>
    </xf>
    <xf numFmtId="194" fontId="4" fillId="0" borderId="20" xfId="47" applyFont="1" applyFill="1" applyBorder="1" applyAlignment="1">
      <alignment/>
    </xf>
    <xf numFmtId="206" fontId="3" fillId="0" borderId="0" xfId="0" applyNumberFormat="1" applyFont="1" applyFill="1" applyAlignment="1">
      <alignment/>
    </xf>
    <xf numFmtId="43" fontId="4" fillId="0" borderId="0" xfId="0" applyNumberFormat="1" applyFont="1" applyFill="1" applyAlignment="1">
      <alignment horizontal="left"/>
    </xf>
    <xf numFmtId="43" fontId="4" fillId="0" borderId="10" xfId="0" applyNumberFormat="1" applyFont="1" applyFill="1" applyBorder="1" applyAlignment="1">
      <alignment/>
    </xf>
    <xf numFmtId="43" fontId="3" fillId="0" borderId="0" xfId="42" applyFont="1" applyFill="1" applyBorder="1" applyAlignment="1">
      <alignment horizontal="right"/>
    </xf>
    <xf numFmtId="43" fontId="3" fillId="0" borderId="10" xfId="42" applyFont="1" applyFill="1" applyBorder="1" applyAlignment="1">
      <alignment/>
    </xf>
    <xf numFmtId="43" fontId="3" fillId="0" borderId="0" xfId="42" applyFont="1" applyFill="1" applyAlignment="1">
      <alignment horizontal="right"/>
    </xf>
    <xf numFmtId="43" fontId="2" fillId="0" borderId="15" xfId="42" applyFont="1" applyFill="1" applyBorder="1" applyAlignment="1">
      <alignment/>
    </xf>
    <xf numFmtId="43" fontId="8" fillId="0" borderId="0" xfId="0" applyNumberFormat="1" applyFont="1" applyFill="1" applyAlignment="1">
      <alignment/>
    </xf>
    <xf numFmtId="0" fontId="8" fillId="0" borderId="0" xfId="0" applyFont="1" applyFill="1" applyAlignment="1">
      <alignment/>
    </xf>
    <xf numFmtId="4" fontId="4" fillId="0" borderId="0" xfId="0" applyNumberFormat="1" applyFont="1" applyFill="1" applyAlignment="1">
      <alignment horizontal="center"/>
    </xf>
    <xf numFmtId="0" fontId="4" fillId="0" borderId="0" xfId="0" applyFont="1" applyFill="1" applyAlignment="1">
      <alignment horizontal="right"/>
    </xf>
    <xf numFmtId="193" fontId="4" fillId="0" borderId="0" xfId="0" applyNumberFormat="1" applyFont="1" applyFill="1" applyAlignment="1">
      <alignment horizontal="left"/>
    </xf>
    <xf numFmtId="4" fontId="4" fillId="0" borderId="20" xfId="42" applyNumberFormat="1" applyFont="1" applyFill="1" applyBorder="1" applyAlignment="1">
      <alignment/>
    </xf>
    <xf numFmtId="4" fontId="4" fillId="0" borderId="0" xfId="42" applyNumberFormat="1" applyFont="1" applyFill="1" applyAlignment="1">
      <alignment/>
    </xf>
    <xf numFmtId="43" fontId="4" fillId="0" borderId="0" xfId="42" applyFont="1" applyFill="1" applyBorder="1" applyAlignment="1">
      <alignment/>
    </xf>
    <xf numFmtId="4" fontId="4" fillId="0" borderId="10" xfId="47" applyNumberFormat="1" applyFont="1" applyFill="1" applyBorder="1" applyAlignment="1">
      <alignment/>
    </xf>
    <xf numFmtId="4" fontId="8" fillId="0" borderId="20" xfId="47" applyNumberFormat="1" applyFont="1" applyFill="1" applyBorder="1" applyAlignment="1">
      <alignment/>
    </xf>
    <xf numFmtId="9" fontId="7" fillId="0" borderId="12" xfId="47" applyNumberFormat="1" applyFont="1" applyFill="1" applyBorder="1" applyAlignment="1">
      <alignment horizontal="center"/>
    </xf>
    <xf numFmtId="43" fontId="7" fillId="0" borderId="16" xfId="42" applyFont="1" applyFill="1" applyBorder="1" applyAlignment="1">
      <alignment horizontal="center"/>
    </xf>
    <xf numFmtId="43" fontId="7" fillId="0" borderId="0" xfId="0" applyNumberFormat="1" applyFont="1" applyFill="1" applyBorder="1" applyAlignment="1">
      <alignment/>
    </xf>
    <xf numFmtId="195" fontId="7" fillId="0" borderId="12" xfId="47" applyNumberFormat="1" applyFont="1" applyFill="1" applyBorder="1" applyAlignment="1">
      <alignment horizontal="right"/>
    </xf>
    <xf numFmtId="194" fontId="16" fillId="0" borderId="14" xfId="47" applyFont="1" applyFill="1" applyBorder="1" applyAlignment="1">
      <alignment horizontal="right"/>
    </xf>
    <xf numFmtId="194" fontId="16" fillId="0" borderId="14" xfId="47" applyFont="1" applyFill="1" applyBorder="1" applyAlignment="1">
      <alignment/>
    </xf>
    <xf numFmtId="0" fontId="7" fillId="0" borderId="11" xfId="0" applyFont="1" applyFill="1" applyBorder="1" applyAlignment="1">
      <alignment/>
    </xf>
    <xf numFmtId="0" fontId="16" fillId="0" borderId="0" xfId="0" applyFont="1" applyFill="1" applyBorder="1" applyAlignment="1">
      <alignment wrapText="1"/>
    </xf>
    <xf numFmtId="0" fontId="16" fillId="0" borderId="0" xfId="0" applyFont="1" applyFill="1" applyBorder="1" applyAlignment="1">
      <alignment horizontal="center" wrapText="1"/>
    </xf>
    <xf numFmtId="43" fontId="7" fillId="0" borderId="12" xfId="42" applyFont="1" applyFill="1" applyBorder="1" applyAlignment="1">
      <alignment/>
    </xf>
    <xf numFmtId="0" fontId="16" fillId="0" borderId="12" xfId="0" applyFont="1" applyFill="1" applyBorder="1" applyAlignment="1">
      <alignment/>
    </xf>
    <xf numFmtId="9" fontId="7" fillId="0" borderId="0" xfId="0" applyNumberFormat="1" applyFont="1" applyFill="1" applyBorder="1" applyAlignment="1">
      <alignment/>
    </xf>
    <xf numFmtId="43" fontId="7" fillId="0" borderId="0" xfId="42" applyFont="1" applyFill="1" applyBorder="1" applyAlignment="1">
      <alignment/>
    </xf>
    <xf numFmtId="0" fontId="7" fillId="0" borderId="20" xfId="0" applyFont="1" applyFill="1" applyBorder="1" applyAlignment="1">
      <alignment/>
    </xf>
    <xf numFmtId="43" fontId="7" fillId="0" borderId="20" xfId="42" applyFont="1" applyFill="1" applyBorder="1" applyAlignment="1">
      <alignment/>
    </xf>
    <xf numFmtId="43" fontId="16" fillId="0" borderId="23" xfId="42" applyFont="1" applyFill="1" applyBorder="1" applyAlignment="1">
      <alignment/>
    </xf>
    <xf numFmtId="43" fontId="7" fillId="0" borderId="13" xfId="42" applyFont="1" applyFill="1" applyBorder="1" applyAlignment="1">
      <alignment/>
    </xf>
    <xf numFmtId="43" fontId="4" fillId="0" borderId="10" xfId="42" applyFont="1" applyFill="1" applyBorder="1" applyAlignment="1">
      <alignment/>
    </xf>
    <xf numFmtId="39" fontId="4" fillId="0" borderId="10" xfId="47" applyNumberFormat="1" applyFont="1" applyFill="1" applyBorder="1" applyAlignment="1">
      <alignment/>
    </xf>
    <xf numFmtId="43" fontId="8" fillId="0" borderId="20" xfId="42" applyFont="1" applyFill="1" applyBorder="1" applyAlignment="1">
      <alignment/>
    </xf>
    <xf numFmtId="194" fontId="4" fillId="0" borderId="0" xfId="47" applyFont="1" applyFill="1" applyBorder="1" applyAlignment="1">
      <alignment horizontal="right"/>
    </xf>
    <xf numFmtId="2" fontId="4" fillId="0" borderId="0" xfId="47" applyNumberFormat="1" applyFont="1" applyFill="1" applyAlignment="1">
      <alignment/>
    </xf>
    <xf numFmtId="43" fontId="12" fillId="0" borderId="10" xfId="0" applyNumberFormat="1" applyFont="1" applyFill="1" applyBorder="1" applyAlignment="1">
      <alignment/>
    </xf>
    <xf numFmtId="4" fontId="9" fillId="0" borderId="20" xfId="47" applyNumberFormat="1" applyFont="1" applyFill="1" applyBorder="1" applyAlignment="1">
      <alignment/>
    </xf>
    <xf numFmtId="4" fontId="12" fillId="0" borderId="0" xfId="0" applyNumberFormat="1" applyFont="1" applyFill="1" applyAlignment="1">
      <alignment/>
    </xf>
    <xf numFmtId="4" fontId="12" fillId="0" borderId="10" xfId="0"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43" fontId="8" fillId="0" borderId="0" xfId="42" applyFont="1" applyFill="1" applyAlignment="1">
      <alignment/>
    </xf>
    <xf numFmtId="0" fontId="16" fillId="0" borderId="12" xfId="0" applyFont="1" applyFill="1" applyBorder="1" applyAlignment="1">
      <alignment/>
    </xf>
    <xf numFmtId="194" fontId="16" fillId="0" borderId="12" xfId="47" applyFont="1" applyFill="1" applyBorder="1" applyAlignment="1">
      <alignment/>
    </xf>
    <xf numFmtId="0" fontId="7" fillId="0" borderId="13" xfId="0" applyFont="1" applyFill="1" applyBorder="1" applyAlignment="1">
      <alignment/>
    </xf>
    <xf numFmtId="0" fontId="16" fillId="0" borderId="0" xfId="0" applyFont="1" applyFill="1" applyBorder="1" applyAlignment="1">
      <alignment/>
    </xf>
    <xf numFmtId="43" fontId="12" fillId="0" borderId="0" xfId="42" applyFont="1" applyAlignment="1">
      <alignment/>
    </xf>
    <xf numFmtId="43" fontId="12" fillId="0" borderId="10" xfId="42" applyFont="1" applyBorder="1" applyAlignment="1">
      <alignment/>
    </xf>
    <xf numFmtId="43" fontId="17" fillId="0" borderId="0" xfId="42" applyFont="1" applyAlignment="1">
      <alignment/>
    </xf>
    <xf numFmtId="43" fontId="17" fillId="0" borderId="24" xfId="42" applyFont="1" applyBorder="1" applyAlignment="1">
      <alignment/>
    </xf>
    <xf numFmtId="43" fontId="0" fillId="0" borderId="0" xfId="42" applyFont="1" applyAlignment="1">
      <alignment/>
    </xf>
    <xf numFmtId="0" fontId="0" fillId="0" borderId="14" xfId="0" applyBorder="1" applyAlignment="1">
      <alignment/>
    </xf>
    <xf numFmtId="0" fontId="0" fillId="0" borderId="17" xfId="0" applyBorder="1" applyAlignment="1">
      <alignment/>
    </xf>
    <xf numFmtId="0" fontId="0" fillId="0" borderId="14" xfId="0" applyFill="1" applyBorder="1" applyAlignment="1">
      <alignment/>
    </xf>
    <xf numFmtId="0" fontId="2" fillId="0" borderId="14" xfId="0" applyFont="1" applyBorder="1" applyAlignment="1">
      <alignment wrapText="1"/>
    </xf>
    <xf numFmtId="0" fontId="2" fillId="0" borderId="14" xfId="0" applyFont="1" applyBorder="1" applyAlignment="1">
      <alignment horizontal="center"/>
    </xf>
    <xf numFmtId="0" fontId="16" fillId="0" borderId="14" xfId="0" applyFont="1" applyBorder="1" applyAlignment="1">
      <alignment wrapText="1"/>
    </xf>
    <xf numFmtId="0" fontId="16" fillId="0" borderId="14" xfId="0" applyFont="1" applyBorder="1" applyAlignment="1">
      <alignment horizontal="center" wrapText="1"/>
    </xf>
    <xf numFmtId="0" fontId="16" fillId="0" borderId="14" xfId="0" applyFont="1" applyBorder="1" applyAlignment="1">
      <alignment/>
    </xf>
    <xf numFmtId="43" fontId="48" fillId="0" borderId="14" xfId="42" applyFont="1" applyBorder="1" applyAlignment="1">
      <alignment/>
    </xf>
    <xf numFmtId="43" fontId="48" fillId="0" borderId="14" xfId="0" applyNumberFormat="1" applyFont="1" applyBorder="1" applyAlignment="1">
      <alignment/>
    </xf>
    <xf numFmtId="43" fontId="47" fillId="0" borderId="14" xfId="42" applyFont="1" applyBorder="1" applyAlignment="1">
      <alignment/>
    </xf>
    <xf numFmtId="43" fontId="47" fillId="0" borderId="14" xfId="0" applyNumberFormat="1" applyFont="1" applyBorder="1" applyAlignment="1">
      <alignment/>
    </xf>
    <xf numFmtId="43" fontId="47" fillId="0" borderId="17" xfId="42" applyFont="1" applyBorder="1" applyAlignment="1">
      <alignment/>
    </xf>
    <xf numFmtId="43" fontId="47" fillId="0" borderId="17" xfId="0" applyNumberFormat="1" applyFont="1" applyBorder="1" applyAlignment="1">
      <alignment/>
    </xf>
    <xf numFmtId="43" fontId="47" fillId="0" borderId="20" xfId="42" applyFont="1" applyBorder="1" applyAlignment="1">
      <alignment/>
    </xf>
    <xf numFmtId="43" fontId="47" fillId="0" borderId="20" xfId="0" applyNumberFormat="1" applyFont="1" applyBorder="1" applyAlignment="1">
      <alignment/>
    </xf>
    <xf numFmtId="43" fontId="47" fillId="0" borderId="25" xfId="0" applyNumberFormat="1" applyFont="1" applyBorder="1" applyAlignment="1">
      <alignment/>
    </xf>
    <xf numFmtId="0" fontId="42" fillId="0" borderId="0" xfId="0" applyFont="1" applyFill="1" applyAlignment="1">
      <alignment/>
    </xf>
    <xf numFmtId="194" fontId="49" fillId="0" borderId="0" xfId="47" applyFont="1" applyFill="1" applyBorder="1" applyAlignment="1">
      <alignment horizontal="center"/>
    </xf>
    <xf numFmtId="194" fontId="49" fillId="0" borderId="13" xfId="47" applyFont="1" applyFill="1" applyBorder="1" applyAlignment="1">
      <alignment horizontal="center"/>
    </xf>
    <xf numFmtId="194" fontId="49" fillId="0" borderId="10" xfId="47" applyFont="1" applyFill="1" applyBorder="1" applyAlignment="1">
      <alignment horizontal="center"/>
    </xf>
    <xf numFmtId="194" fontId="49" fillId="0" borderId="14" xfId="47" applyFont="1" applyFill="1" applyBorder="1" applyAlignment="1">
      <alignment horizontal="center"/>
    </xf>
    <xf numFmtId="194" fontId="49" fillId="0" borderId="14" xfId="47" applyFont="1" applyFill="1" applyBorder="1" applyAlignment="1">
      <alignment horizontal="center" wrapText="1"/>
    </xf>
    <xf numFmtId="194" fontId="16" fillId="0" borderId="0" xfId="47" applyFont="1" applyFill="1" applyBorder="1" applyAlignment="1">
      <alignment/>
    </xf>
    <xf numFmtId="194" fontId="7" fillId="0" borderId="0" xfId="47" applyFont="1" applyFill="1" applyBorder="1" applyAlignment="1">
      <alignment horizontal="center" wrapText="1"/>
    </xf>
    <xf numFmtId="43" fontId="16" fillId="0" borderId="0" xfId="0" applyNumberFormat="1" applyFont="1" applyFill="1" applyBorder="1" applyAlignment="1">
      <alignment/>
    </xf>
    <xf numFmtId="2" fontId="7" fillId="0" borderId="0" xfId="0" applyNumberFormat="1" applyFont="1" applyFill="1" applyBorder="1" applyAlignment="1">
      <alignment/>
    </xf>
    <xf numFmtId="43" fontId="16" fillId="0" borderId="12" xfId="42" applyFont="1" applyFill="1" applyBorder="1" applyAlignment="1">
      <alignment/>
    </xf>
    <xf numFmtId="43" fontId="16" fillId="0" borderId="0" xfId="42" applyFont="1" applyFill="1" applyBorder="1" applyAlignment="1">
      <alignment/>
    </xf>
    <xf numFmtId="0" fontId="27" fillId="0" borderId="0" xfId="0" applyFont="1" applyAlignment="1">
      <alignment/>
    </xf>
    <xf numFmtId="43" fontId="24" fillId="0" borderId="0" xfId="42" applyFont="1" applyAlignment="1">
      <alignment/>
    </xf>
    <xf numFmtId="0" fontId="24" fillId="0" borderId="0" xfId="0" applyFont="1" applyAlignment="1">
      <alignment/>
    </xf>
    <xf numFmtId="43" fontId="51" fillId="0" borderId="0" xfId="42" applyFont="1" applyAlignment="1">
      <alignment/>
    </xf>
    <xf numFmtId="43" fontId="52" fillId="0" borderId="0" xfId="42" applyFont="1" applyAlignment="1">
      <alignment/>
    </xf>
    <xf numFmtId="43" fontId="27" fillId="0" borderId="0" xfId="42" applyFont="1" applyAlignment="1">
      <alignment/>
    </xf>
    <xf numFmtId="43" fontId="8" fillId="0" borderId="0" xfId="42" applyFont="1" applyFill="1" applyAlignment="1">
      <alignment horizontal="center"/>
    </xf>
    <xf numFmtId="43" fontId="4" fillId="0" borderId="10" xfId="42" applyFont="1" applyFill="1" applyBorder="1" applyAlignment="1">
      <alignment horizontal="center"/>
    </xf>
    <xf numFmtId="43" fontId="4" fillId="0" borderId="0" xfId="42" applyFont="1" applyFill="1" applyAlignment="1">
      <alignment horizontal="left"/>
    </xf>
    <xf numFmtId="0" fontId="55" fillId="0" borderId="0" xfId="0" applyFont="1" applyAlignment="1">
      <alignment/>
    </xf>
    <xf numFmtId="43" fontId="48" fillId="0" borderId="0" xfId="42" applyFont="1" applyAlignment="1">
      <alignment/>
    </xf>
    <xf numFmtId="4" fontId="8" fillId="0" borderId="0" xfId="0" applyNumberFormat="1" applyFont="1" applyFill="1" applyAlignment="1">
      <alignment/>
    </xf>
    <xf numFmtId="4" fontId="8" fillId="0" borderId="10" xfId="47" applyNumberFormat="1" applyFont="1" applyFill="1" applyBorder="1" applyAlignment="1">
      <alignment/>
    </xf>
    <xf numFmtId="43" fontId="7" fillId="0" borderId="0" xfId="42" applyFont="1" applyFill="1" applyAlignment="1">
      <alignment/>
    </xf>
    <xf numFmtId="0" fontId="48" fillId="0" borderId="0" xfId="0" applyFont="1" applyAlignment="1">
      <alignment horizontal="justify"/>
    </xf>
    <xf numFmtId="0" fontId="56" fillId="0" borderId="0" xfId="0" applyFont="1" applyAlignment="1">
      <alignment horizontal="justify"/>
    </xf>
    <xf numFmtId="0" fontId="57" fillId="0" borderId="0" xfId="0" applyFont="1" applyAlignment="1">
      <alignment horizontal="justify"/>
    </xf>
    <xf numFmtId="0" fontId="0" fillId="0" borderId="0" xfId="0" applyFont="1" applyAlignment="1">
      <alignment horizontal="justify"/>
    </xf>
    <xf numFmtId="43" fontId="4" fillId="0" borderId="0" xfId="42" applyFont="1" applyFill="1" applyAlignment="1">
      <alignment/>
    </xf>
    <xf numFmtId="43" fontId="8" fillId="0" borderId="10" xfId="42" applyFont="1" applyFill="1" applyBorder="1" applyAlignment="1">
      <alignment/>
    </xf>
    <xf numFmtId="43" fontId="2" fillId="0" borderId="15" xfId="0" applyNumberFormat="1" applyFont="1" applyFill="1" applyBorder="1" applyAlignment="1">
      <alignment/>
    </xf>
    <xf numFmtId="194" fontId="2" fillId="0" borderId="0" xfId="47" applyFont="1" applyFill="1" applyBorder="1" applyAlignment="1" applyProtection="1">
      <alignment horizontal="right"/>
      <protection/>
    </xf>
    <xf numFmtId="4" fontId="2" fillId="0" borderId="0" xfId="47" applyNumberFormat="1" applyFont="1" applyFill="1" applyBorder="1" applyAlignment="1">
      <alignment horizontal="right"/>
    </xf>
    <xf numFmtId="43" fontId="2" fillId="0" borderId="20" xfId="0" applyNumberFormat="1" applyFont="1" applyFill="1" applyBorder="1" applyAlignment="1">
      <alignment/>
    </xf>
    <xf numFmtId="43" fontId="3" fillId="0" borderId="10" xfId="0" applyNumberFormat="1" applyFont="1" applyFill="1" applyBorder="1" applyAlignment="1">
      <alignment/>
    </xf>
    <xf numFmtId="43" fontId="8" fillId="0" borderId="0" xfId="0" applyNumberFormat="1" applyFont="1" applyFill="1" applyBorder="1" applyAlignment="1">
      <alignment horizontal="center"/>
    </xf>
    <xf numFmtId="43" fontId="8" fillId="0" borderId="20" xfId="0" applyNumberFormat="1" applyFont="1" applyFill="1" applyBorder="1" applyAlignment="1">
      <alignment horizontal="center"/>
    </xf>
    <xf numFmtId="43" fontId="4" fillId="0" borderId="0" xfId="42" applyFont="1" applyFill="1" applyAlignment="1">
      <alignment wrapText="1"/>
    </xf>
    <xf numFmtId="43" fontId="4" fillId="0" borderId="0" xfId="42" applyFont="1" applyFill="1" applyBorder="1" applyAlignment="1">
      <alignment horizontal="left"/>
    </xf>
    <xf numFmtId="4" fontId="8" fillId="0" borderId="0" xfId="0" applyNumberFormat="1" applyFont="1" applyFill="1" applyAlignment="1">
      <alignment horizontal="right"/>
    </xf>
    <xf numFmtId="43" fontId="7" fillId="0" borderId="0" xfId="42" applyFont="1" applyFill="1" applyBorder="1" applyAlignment="1">
      <alignment horizontal="center"/>
    </xf>
    <xf numFmtId="43" fontId="7" fillId="0" borderId="20" xfId="42" applyFont="1" applyFill="1" applyBorder="1" applyAlignment="1">
      <alignment horizontal="center"/>
    </xf>
    <xf numFmtId="9" fontId="7" fillId="0" borderId="20" xfId="0" applyNumberFormat="1" applyFont="1" applyFill="1" applyBorder="1" applyAlignment="1">
      <alignment/>
    </xf>
    <xf numFmtId="43" fontId="7" fillId="0" borderId="16" xfId="42" applyFont="1" applyFill="1" applyBorder="1" applyAlignment="1">
      <alignment/>
    </xf>
    <xf numFmtId="0" fontId="12" fillId="0" borderId="0" xfId="0" applyFont="1" applyFill="1" applyBorder="1" applyAlignment="1">
      <alignment/>
    </xf>
    <xf numFmtId="39" fontId="4" fillId="0" borderId="0" xfId="47" applyNumberFormat="1" applyFont="1" applyFill="1" applyBorder="1" applyAlignment="1">
      <alignment/>
    </xf>
    <xf numFmtId="0" fontId="0" fillId="0" borderId="0" xfId="0" applyFont="1" applyFill="1" applyBorder="1" applyAlignment="1">
      <alignment/>
    </xf>
    <xf numFmtId="0" fontId="17" fillId="0" borderId="0" xfId="0" applyFont="1" applyFill="1" applyAlignment="1">
      <alignment/>
    </xf>
    <xf numFmtId="43" fontId="47" fillId="0" borderId="0" xfId="42" applyFont="1" applyBorder="1" applyAlignment="1">
      <alignment/>
    </xf>
    <xf numFmtId="43" fontId="47" fillId="0" borderId="0" xfId="0" applyNumberFormat="1" applyFont="1" applyBorder="1" applyAlignment="1">
      <alignment/>
    </xf>
    <xf numFmtId="43" fontId="47" fillId="0" borderId="16" xfId="0" applyNumberFormat="1" applyFont="1" applyBorder="1" applyAlignment="1">
      <alignment/>
    </xf>
    <xf numFmtId="194" fontId="7" fillId="0" borderId="0" xfId="0" applyNumberFormat="1" applyFont="1" applyFill="1" applyBorder="1" applyAlignment="1">
      <alignment/>
    </xf>
    <xf numFmtId="43" fontId="16" fillId="0" borderId="14" xfId="42" applyFont="1" applyFill="1" applyBorder="1" applyAlignment="1">
      <alignment horizontal="right"/>
    </xf>
    <xf numFmtId="43" fontId="0" fillId="0" borderId="14" xfId="42" applyFont="1" applyBorder="1" applyAlignment="1">
      <alignment/>
    </xf>
    <xf numFmtId="43" fontId="48" fillId="0" borderId="14" xfId="42" applyFont="1" applyBorder="1" applyAlignment="1">
      <alignment/>
    </xf>
    <xf numFmtId="43" fontId="48" fillId="0" borderId="14" xfId="0" applyNumberFormat="1" applyFont="1" applyBorder="1" applyAlignment="1">
      <alignment/>
    </xf>
    <xf numFmtId="43" fontId="48" fillId="0" borderId="26" xfId="0" applyNumberFormat="1" applyFont="1" applyBorder="1" applyAlignment="1">
      <alignment/>
    </xf>
    <xf numFmtId="0" fontId="58" fillId="0" borderId="0" xfId="0" applyFont="1" applyFill="1" applyAlignment="1">
      <alignment/>
    </xf>
    <xf numFmtId="4" fontId="58" fillId="0" borderId="0" xfId="0" applyNumberFormat="1" applyFont="1" applyFill="1" applyAlignment="1">
      <alignment/>
    </xf>
    <xf numFmtId="0" fontId="59" fillId="0" borderId="0" xfId="0" applyFont="1" applyFill="1" applyAlignment="1">
      <alignment/>
    </xf>
    <xf numFmtId="198" fontId="53" fillId="0" borderId="0" xfId="0" applyNumberFormat="1" applyFont="1" applyAlignment="1">
      <alignment horizontal="right" vertical="top"/>
    </xf>
    <xf numFmtId="0" fontId="3" fillId="0" borderId="0" xfId="0" applyFont="1" applyAlignment="1">
      <alignment vertical="top"/>
    </xf>
    <xf numFmtId="43" fontId="58" fillId="0" borderId="0" xfId="42" applyFont="1" applyFill="1" applyAlignment="1">
      <alignment/>
    </xf>
    <xf numFmtId="43" fontId="58" fillId="0" borderId="10" xfId="42" applyFont="1" applyFill="1" applyBorder="1" applyAlignment="1">
      <alignment/>
    </xf>
    <xf numFmtId="43" fontId="59" fillId="0" borderId="0" xfId="42" applyFont="1" applyFill="1" applyAlignment="1">
      <alignment/>
    </xf>
    <xf numFmtId="43" fontId="59" fillId="0" borderId="0" xfId="0" applyNumberFormat="1" applyFont="1" applyFill="1" applyAlignment="1">
      <alignment/>
    </xf>
    <xf numFmtId="198" fontId="0" fillId="0" borderId="0" xfId="0" applyNumberFormat="1" applyAlignment="1">
      <alignment/>
    </xf>
    <xf numFmtId="198" fontId="55" fillId="0" borderId="0" xfId="0" applyNumberFormat="1" applyFont="1" applyAlignment="1">
      <alignment/>
    </xf>
    <xf numFmtId="4" fontId="2" fillId="0" borderId="0" xfId="47" applyNumberFormat="1" applyFont="1" applyFill="1" applyBorder="1" applyAlignment="1">
      <alignment/>
    </xf>
    <xf numFmtId="194" fontId="58" fillId="0" borderId="0" xfId="47" applyFont="1" applyFill="1" applyAlignment="1">
      <alignment horizontal="right"/>
    </xf>
    <xf numFmtId="194" fontId="58" fillId="0" borderId="0" xfId="47" applyFont="1" applyFill="1" applyAlignment="1">
      <alignment/>
    </xf>
    <xf numFmtId="0" fontId="34" fillId="0" borderId="0" xfId="0" applyFont="1" applyBorder="1" applyAlignment="1">
      <alignment/>
    </xf>
    <xf numFmtId="43" fontId="34" fillId="0" borderId="0" xfId="0" applyNumberFormat="1" applyFont="1" applyBorder="1" applyAlignment="1">
      <alignment/>
    </xf>
    <xf numFmtId="43" fontId="2" fillId="0" borderId="0" xfId="0" applyNumberFormat="1" applyFont="1" applyFill="1" applyBorder="1" applyAlignment="1">
      <alignment horizontal="center"/>
    </xf>
    <xf numFmtId="43" fontId="2" fillId="0" borderId="0" xfId="42" applyFont="1" applyFill="1" applyAlignment="1">
      <alignment/>
    </xf>
    <xf numFmtId="43" fontId="3" fillId="0" borderId="0" xfId="0" applyNumberFormat="1" applyFont="1" applyFill="1" applyBorder="1" applyAlignment="1">
      <alignment/>
    </xf>
    <xf numFmtId="194" fontId="16" fillId="0" borderId="0" xfId="47" applyFont="1" applyFill="1" applyBorder="1" applyAlignment="1">
      <alignment horizontal="right"/>
    </xf>
    <xf numFmtId="43" fontId="2" fillId="0" borderId="10" xfId="42" applyFont="1" applyFill="1" applyBorder="1" applyAlignment="1">
      <alignment/>
    </xf>
    <xf numFmtId="194" fontId="8" fillId="0" borderId="24"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Border="1" applyAlignment="1">
      <alignment/>
    </xf>
    <xf numFmtId="4" fontId="2" fillId="0" borderId="0" xfId="0" applyNumberFormat="1" applyFont="1" applyFill="1" applyBorder="1" applyAlignment="1">
      <alignment/>
    </xf>
    <xf numFmtId="39" fontId="2" fillId="0" borderId="0" xfId="0" applyNumberFormat="1" applyFont="1" applyFill="1" applyBorder="1" applyAlignment="1">
      <alignment/>
    </xf>
    <xf numFmtId="4" fontId="2" fillId="0" borderId="0" xfId="0" applyNumberFormat="1" applyFont="1" applyFill="1" applyBorder="1" applyAlignment="1">
      <alignment horizontal="right"/>
    </xf>
    <xf numFmtId="0" fontId="36" fillId="0" borderId="0" xfId="0" applyFont="1" applyBorder="1" applyAlignment="1">
      <alignment horizontal="left" vertical="top" indent="2"/>
    </xf>
    <xf numFmtId="0" fontId="38" fillId="0" borderId="0" xfId="0" applyFont="1" applyBorder="1" applyAlignment="1">
      <alignment horizontal="center" vertical="top"/>
    </xf>
    <xf numFmtId="0" fontId="36" fillId="0" borderId="0" xfId="0" applyFont="1" applyBorder="1" applyAlignment="1">
      <alignment vertical="top"/>
    </xf>
    <xf numFmtId="0" fontId="36" fillId="0" borderId="0" xfId="0" applyFont="1" applyBorder="1" applyAlignment="1">
      <alignment horizontal="right" vertical="top"/>
    </xf>
    <xf numFmtId="198" fontId="36" fillId="0" borderId="0" xfId="0" applyNumberFormat="1" applyFont="1" applyBorder="1" applyAlignment="1">
      <alignment horizontal="right" vertical="top"/>
    </xf>
    <xf numFmtId="0" fontId="38" fillId="0" borderId="0" xfId="0" applyFont="1" applyBorder="1" applyAlignment="1">
      <alignment horizontal="left" vertical="top" indent="2"/>
    </xf>
    <xf numFmtId="0" fontId="38" fillId="0" borderId="0" xfId="0" applyFont="1" applyBorder="1" applyAlignment="1">
      <alignment horizontal="right" vertical="top"/>
    </xf>
    <xf numFmtId="198" fontId="38" fillId="0" borderId="0" xfId="0" applyNumberFormat="1" applyFont="1" applyBorder="1" applyAlignment="1">
      <alignment horizontal="right" vertical="top"/>
    </xf>
    <xf numFmtId="0" fontId="53" fillId="0" borderId="0" xfId="0" applyFont="1" applyBorder="1" applyAlignment="1">
      <alignment horizontal="left" vertical="top" indent="4"/>
    </xf>
    <xf numFmtId="0" fontId="54" fillId="0" borderId="0" xfId="0" applyFont="1" applyBorder="1" applyAlignment="1">
      <alignment horizontal="right" vertical="top"/>
    </xf>
    <xf numFmtId="198" fontId="54" fillId="0" borderId="0" xfId="0" applyNumberFormat="1" applyFont="1" applyBorder="1" applyAlignment="1">
      <alignment horizontal="right" vertical="top"/>
    </xf>
    <xf numFmtId="0" fontId="60" fillId="0" borderId="0" xfId="0" applyFont="1" applyBorder="1" applyAlignment="1">
      <alignment vertical="top"/>
    </xf>
    <xf numFmtId="0" fontId="60" fillId="0" borderId="0" xfId="0" applyFont="1" applyBorder="1" applyAlignment="1">
      <alignment horizontal="right" vertical="top"/>
    </xf>
    <xf numFmtId="198" fontId="60" fillId="0" borderId="0" xfId="0" applyNumberFormat="1" applyFont="1" applyBorder="1" applyAlignment="1">
      <alignment horizontal="right" vertical="top"/>
    </xf>
    <xf numFmtId="0" fontId="54" fillId="0" borderId="0" xfId="0" applyFont="1" applyBorder="1" applyAlignment="1">
      <alignment horizontal="left" vertical="top" indent="2"/>
    </xf>
    <xf numFmtId="0" fontId="38" fillId="0" borderId="0" xfId="0" applyFont="1" applyBorder="1" applyAlignment="1">
      <alignment horizontal="left" vertical="top" indent="4"/>
    </xf>
    <xf numFmtId="0" fontId="37" fillId="0" borderId="0" xfId="0" applyFont="1" applyBorder="1" applyAlignment="1">
      <alignment horizontal="right" vertical="top"/>
    </xf>
    <xf numFmtId="198" fontId="37" fillId="0" borderId="0" xfId="0" applyNumberFormat="1" applyFont="1" applyBorder="1" applyAlignment="1">
      <alignment horizontal="right" vertical="top"/>
    </xf>
    <xf numFmtId="0" fontId="53" fillId="0" borderId="0" xfId="0" applyFont="1" applyBorder="1" applyAlignment="1">
      <alignment horizontal="left" vertical="top" indent="7"/>
    </xf>
    <xf numFmtId="0" fontId="37" fillId="0" borderId="0" xfId="0" applyFont="1" applyBorder="1" applyAlignment="1">
      <alignment horizontal="left" vertical="top" indent="7"/>
    </xf>
    <xf numFmtId="0" fontId="38" fillId="0" borderId="0" xfId="0" applyFont="1" applyBorder="1" applyAlignment="1">
      <alignment horizontal="left" vertical="top" indent="5"/>
    </xf>
    <xf numFmtId="0" fontId="37" fillId="0" borderId="0" xfId="0" applyFont="1" applyBorder="1" applyAlignment="1">
      <alignment horizontal="left" vertical="top" indent="3"/>
    </xf>
    <xf numFmtId="0" fontId="54" fillId="0" borderId="0" xfId="0" applyFont="1" applyBorder="1" applyAlignment="1">
      <alignment horizontal="left" vertical="top" indent="5"/>
    </xf>
    <xf numFmtId="0" fontId="53" fillId="0" borderId="0" xfId="0" applyFont="1" applyBorder="1" applyAlignment="1">
      <alignment horizontal="left" vertical="top" indent="6"/>
    </xf>
    <xf numFmtId="0" fontId="38" fillId="0" borderId="0" xfId="0" applyFont="1" applyBorder="1" applyAlignment="1">
      <alignment horizontal="left" vertical="top" indent="3"/>
    </xf>
    <xf numFmtId="0" fontId="53" fillId="0" borderId="0" xfId="0" applyFont="1" applyBorder="1" applyAlignment="1">
      <alignment horizontal="left" vertical="top" indent="5"/>
    </xf>
    <xf numFmtId="0" fontId="53" fillId="0" borderId="0" xfId="0" applyFont="1" applyBorder="1" applyAlignment="1">
      <alignment horizontal="right" vertical="top"/>
    </xf>
    <xf numFmtId="198" fontId="53" fillId="0" borderId="0" xfId="0" applyNumberFormat="1" applyFont="1" applyBorder="1" applyAlignment="1">
      <alignment horizontal="right" vertical="top"/>
    </xf>
    <xf numFmtId="0" fontId="53" fillId="0" borderId="0" xfId="0" applyFont="1" applyBorder="1" applyAlignment="1">
      <alignment horizontal="left" vertical="top" indent="3"/>
    </xf>
    <xf numFmtId="43" fontId="54" fillId="0" borderId="0" xfId="42" applyFont="1" applyBorder="1" applyAlignment="1">
      <alignment horizontal="right" vertical="top"/>
    </xf>
    <xf numFmtId="0" fontId="54" fillId="0" borderId="0" xfId="0" applyFont="1" applyBorder="1" applyAlignment="1">
      <alignment horizontal="left" vertical="top" indent="4"/>
    </xf>
    <xf numFmtId="0" fontId="53" fillId="0" borderId="0" xfId="0" applyFont="1" applyBorder="1" applyAlignment="1">
      <alignment horizontal="left" vertical="top" indent="2"/>
    </xf>
    <xf numFmtId="0" fontId="37" fillId="0" borderId="0" xfId="0" applyFont="1" applyBorder="1" applyAlignment="1">
      <alignment horizontal="left" vertical="top" indent="4"/>
    </xf>
    <xf numFmtId="0" fontId="37" fillId="0" borderId="0" xfId="0" applyFont="1" applyBorder="1" applyAlignment="1">
      <alignment horizontal="left" vertical="top" indent="2"/>
    </xf>
    <xf numFmtId="0" fontId="53" fillId="0" borderId="0" xfId="0" applyFont="1" applyBorder="1" applyAlignment="1">
      <alignment horizontal="left" vertical="top" indent="8"/>
    </xf>
    <xf numFmtId="0" fontId="54" fillId="0" borderId="0" xfId="0" applyFont="1" applyBorder="1" applyAlignment="1">
      <alignment horizontal="left" vertical="top" indent="3"/>
    </xf>
    <xf numFmtId="198" fontId="11" fillId="0" borderId="0" xfId="0" applyNumberFormat="1" applyFont="1" applyBorder="1" applyAlignment="1">
      <alignment horizontal="right" vertical="top"/>
    </xf>
    <xf numFmtId="0" fontId="44" fillId="0" borderId="0" xfId="0" applyFont="1" applyFill="1" applyBorder="1" applyAlignment="1">
      <alignment/>
    </xf>
    <xf numFmtId="0" fontId="4" fillId="0" borderId="0" xfId="0" applyFont="1" applyFill="1" applyBorder="1" applyAlignment="1">
      <alignment/>
    </xf>
    <xf numFmtId="0" fontId="2" fillId="0" borderId="0" xfId="62" applyFont="1" applyFill="1" applyAlignment="1">
      <alignment horizontal="center"/>
      <protection/>
    </xf>
    <xf numFmtId="194" fontId="3" fillId="0" borderId="0" xfId="47" applyNumberFormat="1" applyFont="1" applyFill="1" applyAlignment="1">
      <alignment/>
    </xf>
    <xf numFmtId="0" fontId="3" fillId="0" borderId="0" xfId="62" applyFont="1" applyFill="1" applyBorder="1">
      <alignment/>
      <protection/>
    </xf>
    <xf numFmtId="43" fontId="3" fillId="0" borderId="0" xfId="44" applyFont="1" applyFill="1" applyAlignment="1">
      <alignment/>
    </xf>
    <xf numFmtId="43" fontId="2" fillId="0" borderId="0" xfId="44" applyFont="1" applyFill="1" applyAlignment="1">
      <alignment horizontal="right"/>
    </xf>
    <xf numFmtId="0" fontId="3" fillId="0" borderId="0" xfId="62" applyFont="1" applyFill="1" applyAlignment="1">
      <alignment horizontal="right"/>
      <protection/>
    </xf>
    <xf numFmtId="0" fontId="2" fillId="0" borderId="0" xfId="62" applyFont="1" applyFill="1" applyBorder="1">
      <alignment/>
      <protection/>
    </xf>
    <xf numFmtId="43" fontId="3" fillId="0" borderId="0" xfId="44" applyFont="1" applyFill="1" applyAlignment="1">
      <alignment horizontal="center"/>
    </xf>
    <xf numFmtId="194" fontId="3" fillId="0" borderId="0" xfId="47" applyNumberFormat="1" applyFont="1" applyFill="1" applyAlignment="1">
      <alignment horizontal="center"/>
    </xf>
    <xf numFmtId="0" fontId="3" fillId="0" borderId="0" xfId="62" applyFont="1" applyFill="1" applyAlignment="1">
      <alignment horizontal="left" vertical="top"/>
      <protection/>
    </xf>
    <xf numFmtId="43" fontId="3" fillId="0" borderId="0" xfId="44" applyFont="1" applyFill="1" applyBorder="1" applyAlignment="1">
      <alignment/>
    </xf>
    <xf numFmtId="194" fontId="2" fillId="0" borderId="0" xfId="47" applyNumberFormat="1" applyFont="1" applyFill="1" applyAlignment="1">
      <alignment/>
    </xf>
    <xf numFmtId="43" fontId="2" fillId="0" borderId="0" xfId="44" applyFont="1" applyFill="1" applyAlignment="1">
      <alignment/>
    </xf>
    <xf numFmtId="0" fontId="2" fillId="0" borderId="0" xfId="62" applyFont="1" applyFill="1" applyAlignment="1">
      <alignment horizontal="right" vertical="top"/>
      <protection/>
    </xf>
    <xf numFmtId="43" fontId="2" fillId="0" borderId="20" xfId="44" applyFont="1" applyFill="1" applyBorder="1" applyAlignment="1">
      <alignment/>
    </xf>
    <xf numFmtId="43" fontId="2" fillId="0" borderId="0" xfId="44" applyFont="1" applyFill="1" applyBorder="1" applyAlignment="1">
      <alignment/>
    </xf>
    <xf numFmtId="43" fontId="3" fillId="0" borderId="20" xfId="44" applyFont="1" applyFill="1" applyBorder="1" applyAlignment="1">
      <alignment/>
    </xf>
    <xf numFmtId="0" fontId="48" fillId="0" borderId="0" xfId="0" applyFont="1" applyAlignment="1">
      <alignment vertical="top"/>
    </xf>
    <xf numFmtId="0" fontId="48" fillId="0" borderId="0" xfId="0" applyFont="1" applyAlignment="1">
      <alignment vertical="top"/>
    </xf>
    <xf numFmtId="194" fontId="3" fillId="0" borderId="0" xfId="47" applyNumberFormat="1" applyFont="1" applyFill="1" applyAlignment="1">
      <alignment/>
    </xf>
    <xf numFmtId="0" fontId="3" fillId="0" borderId="0" xfId="62" applyFont="1" applyFill="1" applyBorder="1" applyAlignment="1">
      <alignment/>
      <protection/>
    </xf>
    <xf numFmtId="43" fontId="3" fillId="0" borderId="0" xfId="44" applyFont="1" applyFill="1" applyBorder="1" applyAlignment="1">
      <alignment/>
    </xf>
    <xf numFmtId="43" fontId="3" fillId="0" borderId="0" xfId="44" applyFont="1" applyFill="1" applyAlignment="1">
      <alignment horizontal="right"/>
    </xf>
    <xf numFmtId="0" fontId="2" fillId="0" borderId="0" xfId="62" applyFont="1" applyFill="1" applyAlignment="1">
      <alignment/>
      <protection/>
    </xf>
    <xf numFmtId="0" fontId="2" fillId="0" borderId="0" xfId="62" applyFont="1" applyFill="1" applyAlignment="1">
      <alignment horizontal="left"/>
      <protection/>
    </xf>
    <xf numFmtId="194" fontId="2" fillId="0" borderId="0" xfId="47" applyNumberFormat="1" applyFont="1" applyFill="1" applyAlignment="1">
      <alignment horizontal="left"/>
    </xf>
    <xf numFmtId="43" fontId="2" fillId="0" borderId="0" xfId="44" applyFont="1" applyFill="1" applyAlignment="1">
      <alignment horizontal="left"/>
    </xf>
    <xf numFmtId="43" fontId="2" fillId="0" borderId="20" xfId="44" applyFont="1" applyFill="1" applyBorder="1" applyAlignment="1">
      <alignment horizontal="center"/>
    </xf>
    <xf numFmtId="194" fontId="3" fillId="0" borderId="0" xfId="47" applyNumberFormat="1" applyFont="1" applyFill="1" applyBorder="1" applyAlignment="1">
      <alignment horizontal="center"/>
    </xf>
    <xf numFmtId="0" fontId="2" fillId="0" borderId="0" xfId="62" applyFont="1" applyFill="1" applyAlignment="1">
      <alignment horizontal="left" vertical="top"/>
      <protection/>
    </xf>
    <xf numFmtId="0" fontId="2" fillId="0" borderId="20" xfId="62" applyFont="1" applyFill="1" applyBorder="1">
      <alignment/>
      <protection/>
    </xf>
    <xf numFmtId="0" fontId="3" fillId="0" borderId="0" xfId="0" applyFont="1" applyFill="1" applyAlignment="1">
      <alignment horizontal="left"/>
    </xf>
    <xf numFmtId="0" fontId="62" fillId="0" borderId="0" xfId="62" applyFont="1" applyFill="1" applyBorder="1">
      <alignment/>
      <protection/>
    </xf>
    <xf numFmtId="43" fontId="62" fillId="0" borderId="0" xfId="42" applyFont="1" applyFill="1" applyAlignment="1">
      <alignment/>
    </xf>
    <xf numFmtId="0" fontId="62" fillId="0" borderId="0" xfId="62" applyFont="1" applyFill="1">
      <alignment/>
      <protection/>
    </xf>
    <xf numFmtId="43" fontId="3" fillId="0" borderId="0" xfId="62" applyNumberFormat="1" applyFont="1" applyFill="1">
      <alignment/>
      <protection/>
    </xf>
    <xf numFmtId="0" fontId="3" fillId="0" borderId="20" xfId="62" applyFont="1" applyFill="1" applyBorder="1">
      <alignment/>
      <protection/>
    </xf>
    <xf numFmtId="43" fontId="3" fillId="0" borderId="24" xfId="44" applyFont="1" applyFill="1" applyBorder="1" applyAlignment="1">
      <alignment/>
    </xf>
    <xf numFmtId="4" fontId="3" fillId="0" borderId="0" xfId="47" applyNumberFormat="1" applyFont="1" applyFill="1" applyAlignment="1">
      <alignment/>
    </xf>
    <xf numFmtId="0" fontId="63" fillId="0" borderId="0" xfId="62" applyFont="1" applyFill="1" applyBorder="1">
      <alignment/>
      <protection/>
    </xf>
    <xf numFmtId="4" fontId="2" fillId="0" borderId="0" xfId="47" applyNumberFormat="1" applyFont="1" applyFill="1" applyAlignment="1">
      <alignment horizontal="right"/>
    </xf>
    <xf numFmtId="0" fontId="3" fillId="0" borderId="0" xfId="62" applyFont="1" applyFill="1" applyAlignment="1">
      <alignment horizontal="left"/>
      <protection/>
    </xf>
    <xf numFmtId="194" fontId="3" fillId="0" borderId="0" xfId="47" applyNumberFormat="1" applyFont="1" applyFill="1" applyAlignment="1">
      <alignment horizontal="right"/>
    </xf>
    <xf numFmtId="194" fontId="3" fillId="0" borderId="0" xfId="62" applyNumberFormat="1" applyFont="1" applyFill="1">
      <alignment/>
      <protection/>
    </xf>
    <xf numFmtId="4" fontId="3" fillId="0" borderId="0" xfId="48" applyNumberFormat="1" applyFont="1" applyFill="1" applyAlignment="1">
      <alignment/>
    </xf>
    <xf numFmtId="4" fontId="3" fillId="0" borderId="0" xfId="62" applyNumberFormat="1" applyFont="1" applyFill="1">
      <alignment/>
      <protection/>
    </xf>
    <xf numFmtId="4" fontId="3" fillId="0" borderId="0" xfId="47" applyNumberFormat="1" applyFont="1" applyFill="1" applyAlignment="1">
      <alignment horizontal="right"/>
    </xf>
    <xf numFmtId="0" fontId="48" fillId="0" borderId="0" xfId="0" applyFont="1" applyAlignment="1">
      <alignment horizontal="justify" vertical="justify"/>
    </xf>
    <xf numFmtId="0" fontId="34" fillId="0" borderId="0" xfId="0" applyFont="1" applyAlignment="1">
      <alignment horizontal="justify"/>
    </xf>
    <xf numFmtId="43" fontId="2" fillId="0" borderId="20" xfId="44" applyFont="1" applyFill="1" applyBorder="1" applyAlignment="1">
      <alignment/>
    </xf>
    <xf numFmtId="194" fontId="2" fillId="0" borderId="0" xfId="47" applyNumberFormat="1" applyFont="1" applyFill="1" applyBorder="1" applyAlignment="1">
      <alignment/>
    </xf>
    <xf numFmtId="0" fontId="3" fillId="0" borderId="0" xfId="62" applyFont="1" applyFill="1" applyAlignment="1">
      <alignment/>
      <protection/>
    </xf>
    <xf numFmtId="194" fontId="3" fillId="0" borderId="0" xfId="47" applyNumberFormat="1" applyFont="1" applyFill="1" applyBorder="1" applyAlignment="1">
      <alignment/>
    </xf>
    <xf numFmtId="43" fontId="32" fillId="0" borderId="0" xfId="44" applyFont="1" applyFill="1" applyAlignment="1">
      <alignment/>
    </xf>
    <xf numFmtId="0" fontId="64" fillId="0" borderId="0" xfId="62" applyFont="1" applyFill="1">
      <alignment/>
      <protection/>
    </xf>
    <xf numFmtId="4" fontId="62" fillId="0" borderId="0" xfId="47" applyNumberFormat="1" applyFont="1" applyFill="1" applyAlignment="1">
      <alignment/>
    </xf>
    <xf numFmtId="0" fontId="65" fillId="0" borderId="0" xfId="0" applyFont="1" applyAlignment="1">
      <alignment horizontal="left" vertical="top" indent="5"/>
    </xf>
    <xf numFmtId="0" fontId="34" fillId="0" borderId="0" xfId="0" applyFont="1" applyAlignment="1">
      <alignment horizontal="right" vertical="top"/>
    </xf>
    <xf numFmtId="198" fontId="34" fillId="0" borderId="0" xfId="0" applyNumberFormat="1" applyFont="1" applyAlignment="1">
      <alignment horizontal="right" vertical="top"/>
    </xf>
    <xf numFmtId="0" fontId="65" fillId="0" borderId="0" xfId="0" applyFont="1" applyAlignment="1">
      <alignment horizontal="left" vertical="top" indent="6"/>
    </xf>
    <xf numFmtId="0" fontId="65" fillId="0" borderId="0" xfId="0" applyFont="1" applyAlignment="1">
      <alignment horizontal="right" vertical="top"/>
    </xf>
    <xf numFmtId="198" fontId="65" fillId="0" borderId="0" xfId="0" applyNumberFormat="1" applyFont="1" applyAlignment="1">
      <alignment horizontal="right" vertical="top"/>
    </xf>
    <xf numFmtId="4" fontId="3" fillId="0" borderId="0" xfId="46" applyNumberFormat="1" applyFont="1" applyFill="1" applyBorder="1" applyAlignment="1">
      <alignment/>
    </xf>
    <xf numFmtId="0" fontId="65" fillId="0" borderId="0" xfId="0" applyFont="1" applyAlignment="1">
      <alignment horizontal="left" vertical="top" indent="4"/>
    </xf>
    <xf numFmtId="0" fontId="66" fillId="0" borderId="0" xfId="0" applyFont="1" applyAlignment="1">
      <alignment horizontal="right" vertical="top"/>
    </xf>
    <xf numFmtId="198" fontId="66" fillId="0" borderId="0" xfId="0" applyNumberFormat="1" applyFont="1" applyAlignment="1">
      <alignment horizontal="right" vertical="top"/>
    </xf>
    <xf numFmtId="196" fontId="3" fillId="0" borderId="0" xfId="47" applyNumberFormat="1" applyFont="1" applyFill="1" applyAlignment="1">
      <alignment horizontal="center"/>
    </xf>
    <xf numFmtId="0" fontId="65" fillId="0" borderId="0" xfId="0" applyFont="1" applyAlignment="1">
      <alignment horizontal="left" vertical="top" indent="3"/>
    </xf>
    <xf numFmtId="4" fontId="3" fillId="0" borderId="0" xfId="47" applyNumberFormat="1" applyFont="1" applyFill="1" applyAlignment="1">
      <alignment horizontal="center"/>
    </xf>
    <xf numFmtId="43" fontId="3" fillId="0" borderId="10" xfId="42" applyFont="1" applyFill="1" applyBorder="1" applyAlignment="1">
      <alignment/>
    </xf>
    <xf numFmtId="39" fontId="3" fillId="0" borderId="0" xfId="47" applyNumberFormat="1" applyFont="1" applyFill="1" applyAlignment="1">
      <alignment horizontal="right"/>
    </xf>
    <xf numFmtId="0" fontId="2" fillId="0" borderId="0" xfId="62" applyFont="1" applyFill="1" applyAlignment="1">
      <alignment horizontal="right"/>
      <protection/>
    </xf>
    <xf numFmtId="194" fontId="3" fillId="0" borderId="10" xfId="47" applyNumberFormat="1" applyFont="1" applyFill="1" applyBorder="1" applyAlignment="1">
      <alignment/>
    </xf>
    <xf numFmtId="4" fontId="3" fillId="0" borderId="0" xfId="47" applyNumberFormat="1" applyFont="1" applyFill="1" applyAlignment="1">
      <alignment horizontal="left"/>
    </xf>
    <xf numFmtId="43" fontId="2" fillId="0" borderId="20" xfId="42" applyFont="1" applyFill="1" applyBorder="1" applyAlignment="1">
      <alignment/>
    </xf>
    <xf numFmtId="4" fontId="2" fillId="0" borderId="0" xfId="47" applyNumberFormat="1" applyFont="1" applyFill="1" applyAlignment="1">
      <alignment wrapText="1"/>
    </xf>
    <xf numFmtId="2" fontId="2" fillId="0" borderId="0" xfId="62" applyNumberFormat="1" applyFont="1" applyFill="1" applyBorder="1" applyAlignment="1">
      <alignment horizontal="left" vertical="top" wrapText="1"/>
      <protection/>
    </xf>
    <xf numFmtId="0" fontId="3" fillId="0" borderId="0" xfId="62" applyFont="1" applyFill="1" applyBorder="1" applyAlignment="1">
      <alignment horizontal="left" vertical="top"/>
      <protection/>
    </xf>
    <xf numFmtId="43" fontId="48" fillId="0" borderId="0" xfId="42" applyFont="1" applyFill="1" applyBorder="1" applyAlignment="1">
      <alignment/>
    </xf>
    <xf numFmtId="43" fontId="48" fillId="0" borderId="0" xfId="42" applyFont="1" applyFill="1" applyBorder="1" applyAlignment="1">
      <alignment horizontal="left"/>
    </xf>
    <xf numFmtId="0" fontId="3" fillId="0" borderId="0" xfId="62" applyFont="1" applyFill="1" applyBorder="1" applyAlignment="1">
      <alignment vertical="top"/>
      <protection/>
    </xf>
    <xf numFmtId="0" fontId="2" fillId="0" borderId="0" xfId="62" applyFont="1" applyFill="1" applyBorder="1" applyAlignment="1">
      <alignment horizontal="right"/>
      <protection/>
    </xf>
    <xf numFmtId="0" fontId="16" fillId="0" borderId="0" xfId="62" applyFont="1" applyFill="1" applyBorder="1">
      <alignment/>
      <protection/>
    </xf>
    <xf numFmtId="0" fontId="32" fillId="0" borderId="0" xfId="62" applyFont="1" applyFill="1">
      <alignment/>
      <protection/>
    </xf>
    <xf numFmtId="4" fontId="3" fillId="0" borderId="0" xfId="0" applyNumberFormat="1"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right"/>
    </xf>
    <xf numFmtId="43" fontId="2" fillId="0" borderId="0" xfId="42" applyFont="1" applyFill="1" applyBorder="1" applyAlignment="1">
      <alignment horizontal="center"/>
    </xf>
    <xf numFmtId="43" fontId="2" fillId="0" borderId="10" xfId="0" applyNumberFormat="1" applyFont="1" applyFill="1" applyBorder="1" applyAlignment="1">
      <alignment horizontal="center"/>
    </xf>
    <xf numFmtId="4" fontId="3" fillId="0" borderId="0" xfId="45" applyNumberFormat="1" applyFont="1" applyFill="1" applyBorder="1" applyAlignment="1">
      <alignment/>
    </xf>
    <xf numFmtId="43" fontId="2" fillId="0" borderId="20" xfId="0" applyNumberFormat="1" applyFont="1" applyFill="1" applyBorder="1" applyAlignment="1">
      <alignment horizontal="center"/>
    </xf>
    <xf numFmtId="4" fontId="2" fillId="0" borderId="20" xfId="46" applyNumberFormat="1" applyFont="1" applyFill="1" applyBorder="1" applyAlignment="1">
      <alignment/>
    </xf>
    <xf numFmtId="194" fontId="3" fillId="0" borderId="0" xfId="46" applyFont="1" applyFill="1" applyBorder="1" applyAlignment="1">
      <alignment/>
    </xf>
    <xf numFmtId="0" fontId="3" fillId="0" borderId="0" xfId="0" applyFont="1" applyFill="1" applyAlignment="1">
      <alignment horizontal="left" vertical="top" indent="2"/>
    </xf>
    <xf numFmtId="39" fontId="3" fillId="0" borderId="0" xfId="46" applyNumberFormat="1" applyFont="1" applyFill="1" applyBorder="1" applyAlignment="1">
      <alignment/>
    </xf>
    <xf numFmtId="43" fontId="2" fillId="0" borderId="10" xfId="42" applyFont="1" applyFill="1" applyBorder="1" applyAlignment="1">
      <alignment horizontal="center"/>
    </xf>
    <xf numFmtId="4" fontId="3" fillId="0" borderId="10" xfId="46" applyNumberFormat="1" applyFont="1" applyFill="1" applyBorder="1" applyAlignment="1">
      <alignment/>
    </xf>
    <xf numFmtId="4" fontId="2" fillId="0" borderId="10" xfId="0" applyNumberFormat="1" applyFont="1" applyFill="1" applyBorder="1" applyAlignment="1">
      <alignment horizontal="right"/>
    </xf>
    <xf numFmtId="4" fontId="2" fillId="0" borderId="11" xfId="46" applyNumberFormat="1" applyFont="1" applyFill="1" applyBorder="1" applyAlignment="1">
      <alignment/>
    </xf>
    <xf numFmtId="0" fontId="3" fillId="0" borderId="0" xfId="0" applyFont="1" applyFill="1" applyBorder="1" applyAlignment="1">
      <alignment horizontal="justify" vertical="justify" wrapText="1"/>
    </xf>
    <xf numFmtId="0" fontId="3" fillId="0" borderId="0" xfId="0" applyFont="1" applyFill="1" applyBorder="1" applyAlignment="1">
      <alignment horizontal="left" vertical="justify" wrapText="1"/>
    </xf>
    <xf numFmtId="0" fontId="2" fillId="0" borderId="22" xfId="0" applyFont="1" applyFill="1" applyBorder="1" applyAlignment="1">
      <alignment horizontal="center"/>
    </xf>
    <xf numFmtId="0" fontId="3" fillId="0" borderId="22" xfId="0" applyFont="1" applyFill="1" applyBorder="1" applyAlignment="1">
      <alignment/>
    </xf>
    <xf numFmtId="0" fontId="3" fillId="0" borderId="11" xfId="0" applyFont="1" applyFill="1" applyBorder="1" applyAlignment="1">
      <alignment/>
    </xf>
    <xf numFmtId="194" fontId="2" fillId="0" borderId="0" xfId="46" applyFont="1" applyFill="1" applyBorder="1" applyAlignment="1">
      <alignment horizontal="right"/>
    </xf>
    <xf numFmtId="0" fontId="62" fillId="0" borderId="0" xfId="0" applyFont="1" applyFill="1" applyBorder="1" applyAlignment="1">
      <alignment/>
    </xf>
    <xf numFmtId="194" fontId="62" fillId="0" borderId="0" xfId="46" applyFont="1" applyFill="1" applyBorder="1" applyAlignment="1">
      <alignment/>
    </xf>
    <xf numFmtId="4" fontId="62" fillId="0" borderId="0" xfId="46" applyNumberFormat="1" applyFont="1" applyFill="1" applyBorder="1" applyAlignment="1">
      <alignment/>
    </xf>
    <xf numFmtId="194" fontId="3" fillId="0" borderId="11" xfId="46" applyFont="1" applyFill="1" applyBorder="1" applyAlignment="1">
      <alignment/>
    </xf>
    <xf numFmtId="194" fontId="3" fillId="0" borderId="24" xfId="46" applyFont="1" applyFill="1" applyBorder="1" applyAlignment="1">
      <alignment/>
    </xf>
    <xf numFmtId="192" fontId="3" fillId="0" borderId="0" xfId="47" applyNumberFormat="1" applyFont="1" applyFill="1" applyBorder="1" applyAlignment="1">
      <alignment horizontal="center"/>
    </xf>
    <xf numFmtId="0" fontId="2" fillId="0" borderId="0" xfId="0" applyFont="1" applyFill="1" applyBorder="1" applyAlignment="1">
      <alignment horizontal="left" indent="13"/>
    </xf>
    <xf numFmtId="4" fontId="2" fillId="0" borderId="0" xfId="0" applyNumberFormat="1" applyFont="1" applyFill="1" applyBorder="1" applyAlignment="1">
      <alignment horizontal="center"/>
    </xf>
    <xf numFmtId="0" fontId="46" fillId="0" borderId="0" xfId="0" applyFont="1" applyFill="1" applyBorder="1" applyAlignment="1">
      <alignment horizontal="center"/>
    </xf>
    <xf numFmtId="0" fontId="2" fillId="0" borderId="0" xfId="0" applyFont="1" applyFill="1" applyAlignment="1">
      <alignment/>
    </xf>
    <xf numFmtId="193" fontId="4" fillId="0" borderId="0" xfId="0" applyNumberFormat="1" applyFont="1" applyFill="1" applyAlignment="1">
      <alignment horizontal="left"/>
    </xf>
    <xf numFmtId="0" fontId="2" fillId="0" borderId="0" xfId="0" applyFont="1" applyFill="1" applyAlignment="1">
      <alignment horizontal="center"/>
    </xf>
    <xf numFmtId="209" fontId="32" fillId="0" borderId="0" xfId="0" applyNumberFormat="1" applyFont="1" applyFill="1" applyAlignment="1">
      <alignment horizontal="left"/>
    </xf>
    <xf numFmtId="0" fontId="61" fillId="0" borderId="0" xfId="0" applyFont="1" applyFill="1" applyBorder="1" applyAlignment="1">
      <alignment horizontal="center"/>
    </xf>
    <xf numFmtId="0" fontId="13" fillId="0" borderId="0" xfId="0" applyFont="1" applyFill="1" applyAlignment="1">
      <alignment horizontal="justify" vertical="justify" wrapText="1"/>
    </xf>
    <xf numFmtId="0" fontId="4" fillId="0" borderId="0" xfId="0" applyFont="1" applyFill="1" applyAlignment="1">
      <alignment horizontal="justify" vertical="justify" wrapText="1"/>
    </xf>
    <xf numFmtId="0" fontId="8" fillId="0" borderId="0" xfId="0" applyFont="1" applyFill="1" applyAlignment="1">
      <alignment horizontal="center"/>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center"/>
    </xf>
    <xf numFmtId="4" fontId="2" fillId="0" borderId="0" xfId="0" applyNumberFormat="1" applyFont="1" applyFill="1" applyBorder="1" applyAlignment="1">
      <alignment horizontal="center"/>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5" fillId="0" borderId="19" xfId="0" applyFont="1" applyBorder="1" applyAlignment="1">
      <alignment horizontal="center" vertical="top" wrapText="1"/>
    </xf>
    <xf numFmtId="0" fontId="25" fillId="0" borderId="10" xfId="0" applyFont="1" applyBorder="1" applyAlignment="1">
      <alignment horizontal="center" vertical="top" wrapText="1"/>
    </xf>
    <xf numFmtId="0" fontId="23" fillId="0" borderId="21" xfId="0" applyFont="1" applyBorder="1" applyAlignment="1">
      <alignment horizontal="center" vertical="top"/>
    </xf>
    <xf numFmtId="0" fontId="23" fillId="0" borderId="15" xfId="0" applyFont="1" applyBorder="1" applyAlignment="1">
      <alignment horizontal="center" vertical="top"/>
    </xf>
    <xf numFmtId="0" fontId="36" fillId="0" borderId="27" xfId="0" applyFont="1" applyFill="1" applyBorder="1" applyAlignment="1">
      <alignment horizontal="center" vertical="top" wrapText="1"/>
    </xf>
    <xf numFmtId="0" fontId="36" fillId="0" borderId="11" xfId="0" applyFont="1" applyFill="1" applyBorder="1" applyAlignment="1">
      <alignment horizontal="center" vertical="top" wrapText="1"/>
    </xf>
    <xf numFmtId="0" fontId="38" fillId="0" borderId="18" xfId="0" applyFont="1" applyFill="1" applyBorder="1" applyAlignment="1">
      <alignment horizontal="center" vertical="top" wrapText="1"/>
    </xf>
    <xf numFmtId="0" fontId="38" fillId="0" borderId="0" xfId="0" applyFont="1" applyFill="1" applyBorder="1" applyAlignment="1">
      <alignment horizontal="center" vertical="top" wrapText="1"/>
    </xf>
    <xf numFmtId="0" fontId="36" fillId="0" borderId="27" xfId="0" applyFont="1" applyFill="1" applyBorder="1" applyAlignment="1">
      <alignment horizontal="center" vertical="top"/>
    </xf>
    <xf numFmtId="0" fontId="36" fillId="0" borderId="11" xfId="0" applyFont="1" applyFill="1" applyBorder="1" applyAlignment="1">
      <alignment horizontal="center" vertical="top"/>
    </xf>
    <xf numFmtId="0" fontId="44"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Fill="1" applyAlignment="1">
      <alignment horizontal="left"/>
    </xf>
    <xf numFmtId="0" fontId="13" fillId="0" borderId="0" xfId="0" applyFont="1" applyAlignment="1">
      <alignment horizontal="justify" vertical="justify" wrapText="1"/>
    </xf>
    <xf numFmtId="0" fontId="7" fillId="0" borderId="0" xfId="0" applyFont="1" applyFill="1" applyBorder="1" applyAlignment="1">
      <alignment horizontal="center"/>
    </xf>
    <xf numFmtId="194" fontId="49" fillId="0" borderId="17" xfId="47" applyFont="1" applyFill="1" applyBorder="1" applyAlignment="1">
      <alignment horizontal="center" wrapText="1"/>
    </xf>
    <xf numFmtId="0" fontId="49" fillId="0" borderId="13" xfId="0" applyFont="1" applyFill="1" applyBorder="1" applyAlignment="1">
      <alignment horizontal="center" wrapText="1"/>
    </xf>
    <xf numFmtId="0" fontId="50" fillId="0" borderId="17" xfId="0" applyFont="1" applyFill="1" applyBorder="1" applyAlignment="1">
      <alignment horizontal="center" wrapText="1"/>
    </xf>
    <xf numFmtId="0" fontId="50" fillId="0" borderId="13" xfId="0" applyFont="1" applyFill="1" applyBorder="1" applyAlignment="1">
      <alignment horizontal="center" wrapText="1"/>
    </xf>
    <xf numFmtId="0" fontId="16" fillId="0" borderId="17" xfId="0" applyFont="1" applyFill="1" applyBorder="1" applyAlignment="1">
      <alignment horizontal="center" wrapText="1"/>
    </xf>
    <xf numFmtId="0" fontId="16" fillId="0" borderId="13" xfId="0" applyFont="1" applyFill="1" applyBorder="1" applyAlignment="1">
      <alignment horizontal="center" wrapText="1"/>
    </xf>
    <xf numFmtId="0" fontId="16" fillId="0" borderId="0" xfId="0" applyFont="1" applyFill="1" applyBorder="1" applyAlignment="1">
      <alignment horizontal="center"/>
    </xf>
    <xf numFmtId="0" fontId="7" fillId="0" borderId="10" xfId="0" applyFont="1" applyFill="1" applyBorder="1" applyAlignment="1">
      <alignment horizontal="center"/>
    </xf>
    <xf numFmtId="194" fontId="16" fillId="0" borderId="27" xfId="47" applyFont="1" applyFill="1" applyBorder="1" applyAlignment="1">
      <alignment/>
    </xf>
    <xf numFmtId="0" fontId="16" fillId="0" borderId="18" xfId="0" applyFont="1" applyFill="1" applyBorder="1" applyAlignment="1">
      <alignment/>
    </xf>
    <xf numFmtId="0" fontId="16" fillId="0" borderId="19" xfId="0" applyFont="1" applyFill="1" applyBorder="1" applyAlignment="1">
      <alignment/>
    </xf>
    <xf numFmtId="194" fontId="16" fillId="0" borderId="27" xfId="47" applyFont="1" applyFill="1" applyBorder="1" applyAlignment="1">
      <alignment horizontal="center"/>
    </xf>
    <xf numFmtId="194" fontId="16" fillId="0" borderId="26" xfId="47" applyFont="1" applyFill="1" applyBorder="1" applyAlignment="1">
      <alignment horizontal="center"/>
    </xf>
    <xf numFmtId="43" fontId="16" fillId="0" borderId="15" xfId="42" applyFont="1" applyFill="1" applyBorder="1" applyAlignment="1">
      <alignment horizontal="center"/>
    </xf>
    <xf numFmtId="43" fontId="16" fillId="0" borderId="28" xfId="42" applyFont="1" applyFill="1" applyBorder="1" applyAlignment="1">
      <alignment horizontal="center"/>
    </xf>
    <xf numFmtId="194" fontId="16" fillId="0" borderId="21" xfId="47" applyFont="1" applyFill="1" applyBorder="1" applyAlignment="1">
      <alignment horizontal="center"/>
    </xf>
    <xf numFmtId="194" fontId="16" fillId="0" borderId="28" xfId="47" applyFont="1" applyFill="1" applyBorder="1" applyAlignment="1">
      <alignment horizontal="center"/>
    </xf>
    <xf numFmtId="0" fontId="49" fillId="0" borderId="13" xfId="0" applyFont="1" applyFill="1" applyBorder="1" applyAlignment="1">
      <alignment wrapText="1"/>
    </xf>
    <xf numFmtId="194" fontId="7" fillId="0" borderId="0" xfId="47" applyFont="1" applyFill="1" applyBorder="1" applyAlignment="1">
      <alignment horizontal="center" wrapText="1"/>
    </xf>
    <xf numFmtId="194" fontId="49" fillId="0" borderId="13" xfId="47" applyFont="1" applyFill="1" applyBorder="1" applyAlignment="1">
      <alignment horizontal="center" wrapText="1"/>
    </xf>
    <xf numFmtId="0" fontId="7" fillId="0" borderId="0" xfId="0" applyFont="1" applyFill="1" applyBorder="1" applyAlignment="1">
      <alignment horizontal="center" wrapText="1"/>
    </xf>
    <xf numFmtId="43" fontId="49" fillId="0" borderId="21" xfId="42" applyFont="1" applyFill="1" applyBorder="1" applyAlignment="1">
      <alignment horizontal="center"/>
    </xf>
    <xf numFmtId="43" fontId="49" fillId="0" borderId="28" xfId="42" applyFont="1" applyFill="1" applyBorder="1" applyAlignment="1">
      <alignment horizontal="center"/>
    </xf>
    <xf numFmtId="43" fontId="7" fillId="0" borderId="0" xfId="42" applyFont="1" applyFill="1" applyBorder="1" applyAlignment="1">
      <alignment horizontal="center"/>
    </xf>
    <xf numFmtId="194" fontId="16" fillId="0" borderId="0" xfId="47" applyFont="1" applyFill="1" applyBorder="1" applyAlignment="1">
      <alignment horizontal="center"/>
    </xf>
    <xf numFmtId="0" fontId="7" fillId="0" borderId="0" xfId="0" applyFont="1" applyFill="1" applyBorder="1" applyAlignment="1">
      <alignment wrapText="1"/>
    </xf>
    <xf numFmtId="194" fontId="7" fillId="0" borderId="17" xfId="47" applyFont="1" applyFill="1" applyBorder="1" applyAlignment="1">
      <alignment horizontal="center" wrapText="1"/>
    </xf>
    <xf numFmtId="194" fontId="7" fillId="0" borderId="13" xfId="47" applyFont="1" applyFill="1" applyBorder="1" applyAlignment="1">
      <alignment horizontal="center" wrapText="1"/>
    </xf>
    <xf numFmtId="194" fontId="16" fillId="0" borderId="17" xfId="47"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0" xfId="0" applyFont="1" applyFill="1" applyBorder="1" applyAlignment="1">
      <alignment horizontal="center" wrapText="1"/>
    </xf>
    <xf numFmtId="43" fontId="16" fillId="0" borderId="0" xfId="42" applyFont="1" applyFill="1" applyBorder="1" applyAlignment="1">
      <alignment horizontal="center"/>
    </xf>
    <xf numFmtId="194" fontId="7" fillId="0" borderId="26" xfId="47" applyFont="1" applyFill="1" applyBorder="1" applyAlignment="1">
      <alignment horizontal="center" wrapText="1"/>
    </xf>
    <xf numFmtId="194" fontId="7" fillId="0" borderId="29" xfId="47" applyFont="1" applyFill="1" applyBorder="1" applyAlignment="1">
      <alignment horizontal="center" wrapText="1"/>
    </xf>
    <xf numFmtId="0" fontId="2" fillId="0" borderId="0" xfId="62" applyFont="1" applyFill="1" applyAlignment="1">
      <alignment horizontal="center"/>
      <protection/>
    </xf>
    <xf numFmtId="0" fontId="4" fillId="0" borderId="0" xfId="0" applyFont="1" applyFill="1" applyAlignment="1">
      <alignment/>
    </xf>
    <xf numFmtId="0" fontId="4" fillId="0" borderId="0" xfId="0" applyFont="1" applyFill="1" applyAlignment="1">
      <alignment horizontal="left"/>
    </xf>
    <xf numFmtId="0" fontId="4" fillId="0" borderId="0" xfId="0" applyFont="1" applyAlignment="1">
      <alignment horizontal="left"/>
    </xf>
    <xf numFmtId="0" fontId="36" fillId="0" borderId="0" xfId="0" applyFont="1" applyBorder="1" applyAlignment="1">
      <alignment horizontal="left" vertical="top" wrapText="1"/>
    </xf>
    <xf numFmtId="0" fontId="38" fillId="0" borderId="0" xfId="0" applyFont="1" applyBorder="1" applyAlignment="1">
      <alignment horizontal="center" vertical="top" wrapText="1"/>
    </xf>
    <xf numFmtId="0" fontId="36" fillId="0" borderId="0" xfId="0" applyFont="1" applyBorder="1" applyAlignment="1">
      <alignment horizontal="center" vertical="top"/>
    </xf>
    <xf numFmtId="0" fontId="12" fillId="0" borderId="0" xfId="0" applyFont="1" applyFill="1" applyAlignment="1">
      <alignment horizontal="center"/>
    </xf>
    <xf numFmtId="0" fontId="12" fillId="0" borderId="0" xfId="0" applyFont="1" applyFill="1" applyAlignment="1">
      <alignment horizontal="left"/>
    </xf>
    <xf numFmtId="0" fontId="17" fillId="0" borderId="0" xfId="0" applyFont="1" applyFill="1" applyAlignment="1">
      <alignment horizontal="center"/>
    </xf>
    <xf numFmtId="0" fontId="47" fillId="0" borderId="21" xfId="0" applyFont="1" applyBorder="1" applyAlignment="1">
      <alignment horizontal="center"/>
    </xf>
    <xf numFmtId="0" fontId="47" fillId="0" borderId="15" xfId="0" applyFont="1" applyBorder="1" applyAlignment="1">
      <alignment horizontal="center"/>
    </xf>
    <xf numFmtId="0" fontId="47" fillId="0" borderId="28"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24.10.09 OKset -  Final FS Half Yearly  Financials  for 2009-10-  30.9. 2009" xfId="45"/>
    <cellStyle name="Comma_24.10.09 OKset -  Final FS Half Yearly  Financials  for 2009-10-  30.9. 2009.12xls" xfId="46"/>
    <cellStyle name="Comma_Copy of 24.10.09 OKset -  Final FS Half Yearly  Financials  for 2009-10-  30.9. 2009" xfId="47"/>
    <cellStyle name="Comma_Financial statements 31.03.07 dt 30.05.08"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904875</xdr:colOff>
      <xdr:row>16</xdr:row>
      <xdr:rowOff>0</xdr:rowOff>
    </xdr:from>
    <xdr:to>
      <xdr:col>8</xdr:col>
      <xdr:colOff>161925</xdr:colOff>
      <xdr:row>16</xdr:row>
      <xdr:rowOff>0</xdr:rowOff>
    </xdr:to>
    <xdr:sp>
      <xdr:nvSpPr>
        <xdr:cNvPr id="1" name="Line 2"/>
        <xdr:cNvSpPr>
          <a:spLocks/>
        </xdr:cNvSpPr>
      </xdr:nvSpPr>
      <xdr:spPr>
        <a:xfrm flipV="1">
          <a:off x="7762875" y="3381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200025</xdr:rowOff>
    </xdr:from>
    <xdr:to>
      <xdr:col>4</xdr:col>
      <xdr:colOff>0</xdr:colOff>
      <xdr:row>20</xdr:row>
      <xdr:rowOff>200025</xdr:rowOff>
    </xdr:to>
    <xdr:sp>
      <xdr:nvSpPr>
        <xdr:cNvPr id="2" name="Line 4"/>
        <xdr:cNvSpPr>
          <a:spLocks/>
        </xdr:cNvSpPr>
      </xdr:nvSpPr>
      <xdr:spPr>
        <a:xfrm>
          <a:off x="3467100" y="4419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31</xdr:row>
      <xdr:rowOff>0</xdr:rowOff>
    </xdr:from>
    <xdr:to>
      <xdr:col>3</xdr:col>
      <xdr:colOff>952500</xdr:colOff>
      <xdr:row>31</xdr:row>
      <xdr:rowOff>0</xdr:rowOff>
    </xdr:to>
    <xdr:sp>
      <xdr:nvSpPr>
        <xdr:cNvPr id="3" name="Line 5"/>
        <xdr:cNvSpPr>
          <a:spLocks/>
        </xdr:cNvSpPr>
      </xdr:nvSpPr>
      <xdr:spPr>
        <a:xfrm>
          <a:off x="3467100" y="652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6</xdr:col>
      <xdr:colOff>19050</xdr:colOff>
      <xdr:row>33</xdr:row>
      <xdr:rowOff>9525</xdr:rowOff>
    </xdr:to>
    <xdr:sp>
      <xdr:nvSpPr>
        <xdr:cNvPr id="4" name="Line 6"/>
        <xdr:cNvSpPr>
          <a:spLocks/>
        </xdr:cNvSpPr>
      </xdr:nvSpPr>
      <xdr:spPr>
        <a:xfrm>
          <a:off x="3467100" y="695325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5" name="Line 7"/>
        <xdr:cNvSpPr>
          <a:spLocks/>
        </xdr:cNvSpPr>
      </xdr:nvSpPr>
      <xdr:spPr>
        <a:xfrm>
          <a:off x="3467100" y="338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6" name="Line 8"/>
        <xdr:cNvSpPr>
          <a:spLocks/>
        </xdr:cNvSpPr>
      </xdr:nvSpPr>
      <xdr:spPr>
        <a:xfrm flipV="1">
          <a:off x="3467100" y="338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9525</xdr:rowOff>
    </xdr:from>
    <xdr:to>
      <xdr:col>3</xdr:col>
      <xdr:colOff>0</xdr:colOff>
      <xdr:row>19</xdr:row>
      <xdr:rowOff>9525</xdr:rowOff>
    </xdr:to>
    <xdr:sp>
      <xdr:nvSpPr>
        <xdr:cNvPr id="7" name="Line 9"/>
        <xdr:cNvSpPr>
          <a:spLocks/>
        </xdr:cNvSpPr>
      </xdr:nvSpPr>
      <xdr:spPr>
        <a:xfrm>
          <a:off x="3467100" y="4019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200025</xdr:rowOff>
    </xdr:from>
    <xdr:to>
      <xdr:col>3</xdr:col>
      <xdr:colOff>0</xdr:colOff>
      <xdr:row>20</xdr:row>
      <xdr:rowOff>200025</xdr:rowOff>
    </xdr:to>
    <xdr:sp>
      <xdr:nvSpPr>
        <xdr:cNvPr id="8" name="Line 10"/>
        <xdr:cNvSpPr>
          <a:spLocks/>
        </xdr:cNvSpPr>
      </xdr:nvSpPr>
      <xdr:spPr>
        <a:xfrm>
          <a:off x="3467100" y="4419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0</xdr:rowOff>
    </xdr:from>
    <xdr:to>
      <xdr:col>3</xdr:col>
      <xdr:colOff>0</xdr:colOff>
      <xdr:row>31</xdr:row>
      <xdr:rowOff>0</xdr:rowOff>
    </xdr:to>
    <xdr:sp>
      <xdr:nvSpPr>
        <xdr:cNvPr id="9" name="Line 11"/>
        <xdr:cNvSpPr>
          <a:spLocks/>
        </xdr:cNvSpPr>
      </xdr:nvSpPr>
      <xdr:spPr>
        <a:xfrm>
          <a:off x="3467100" y="652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0" name="Line 12"/>
        <xdr:cNvSpPr>
          <a:spLocks/>
        </xdr:cNvSpPr>
      </xdr:nvSpPr>
      <xdr:spPr>
        <a:xfrm>
          <a:off x="3467100" y="6953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11" name="Line 13"/>
        <xdr:cNvSpPr>
          <a:spLocks/>
        </xdr:cNvSpPr>
      </xdr:nvSpPr>
      <xdr:spPr>
        <a:xfrm>
          <a:off x="3467100" y="338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9525</xdr:rowOff>
    </xdr:from>
    <xdr:to>
      <xdr:col>3</xdr:col>
      <xdr:colOff>0</xdr:colOff>
      <xdr:row>19</xdr:row>
      <xdr:rowOff>9525</xdr:rowOff>
    </xdr:to>
    <xdr:sp>
      <xdr:nvSpPr>
        <xdr:cNvPr id="12" name="Line 14"/>
        <xdr:cNvSpPr>
          <a:spLocks/>
        </xdr:cNvSpPr>
      </xdr:nvSpPr>
      <xdr:spPr>
        <a:xfrm>
          <a:off x="3467100" y="4019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3" name="Line 15"/>
        <xdr:cNvSpPr>
          <a:spLocks/>
        </xdr:cNvSpPr>
      </xdr:nvSpPr>
      <xdr:spPr>
        <a:xfrm>
          <a:off x="3467100" y="6953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14" name="Line 16"/>
        <xdr:cNvSpPr>
          <a:spLocks/>
        </xdr:cNvSpPr>
      </xdr:nvSpPr>
      <xdr:spPr>
        <a:xfrm>
          <a:off x="3467100" y="338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9525</xdr:rowOff>
    </xdr:from>
    <xdr:to>
      <xdr:col>3</xdr:col>
      <xdr:colOff>0</xdr:colOff>
      <xdr:row>19</xdr:row>
      <xdr:rowOff>9525</xdr:rowOff>
    </xdr:to>
    <xdr:sp>
      <xdr:nvSpPr>
        <xdr:cNvPr id="15" name="Line 17"/>
        <xdr:cNvSpPr>
          <a:spLocks/>
        </xdr:cNvSpPr>
      </xdr:nvSpPr>
      <xdr:spPr>
        <a:xfrm>
          <a:off x="3467100" y="4019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6" name="Line 18"/>
        <xdr:cNvSpPr>
          <a:spLocks/>
        </xdr:cNvSpPr>
      </xdr:nvSpPr>
      <xdr:spPr>
        <a:xfrm>
          <a:off x="3467100" y="6953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17" name="Line 19"/>
        <xdr:cNvSpPr>
          <a:spLocks/>
        </xdr:cNvSpPr>
      </xdr:nvSpPr>
      <xdr:spPr>
        <a:xfrm>
          <a:off x="3467100" y="3381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9525</xdr:rowOff>
    </xdr:from>
    <xdr:to>
      <xdr:col>3</xdr:col>
      <xdr:colOff>0</xdr:colOff>
      <xdr:row>19</xdr:row>
      <xdr:rowOff>9525</xdr:rowOff>
    </xdr:to>
    <xdr:sp>
      <xdr:nvSpPr>
        <xdr:cNvPr id="18" name="Line 20"/>
        <xdr:cNvSpPr>
          <a:spLocks/>
        </xdr:cNvSpPr>
      </xdr:nvSpPr>
      <xdr:spPr>
        <a:xfrm>
          <a:off x="3467100" y="4019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9" name="Line 21"/>
        <xdr:cNvSpPr>
          <a:spLocks/>
        </xdr:cNvSpPr>
      </xdr:nvSpPr>
      <xdr:spPr>
        <a:xfrm>
          <a:off x="3467100" y="6953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3"/>
        <xdr:cNvSpPr>
          <a:spLocks/>
        </xdr:cNvSpPr>
      </xdr:nvSpPr>
      <xdr:spPr>
        <a:xfrm>
          <a:off x="2447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0</xdr:row>
      <xdr:rowOff>0</xdr:rowOff>
    </xdr:from>
    <xdr:to>
      <xdr:col>0</xdr:col>
      <xdr:colOff>1409700</xdr:colOff>
      <xdr:row>0</xdr:row>
      <xdr:rowOff>0</xdr:rowOff>
    </xdr:to>
    <xdr:sp>
      <xdr:nvSpPr>
        <xdr:cNvPr id="2" name="Line 4"/>
        <xdr:cNvSpPr>
          <a:spLocks/>
        </xdr:cNvSpPr>
      </xdr:nvSpPr>
      <xdr:spPr>
        <a:xfrm>
          <a:off x="15811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866775</xdr:colOff>
      <xdr:row>0</xdr:row>
      <xdr:rowOff>0</xdr:rowOff>
    </xdr:from>
    <xdr:to>
      <xdr:col>4</xdr:col>
      <xdr:colOff>9525</xdr:colOff>
      <xdr:row>0</xdr:row>
      <xdr:rowOff>0</xdr:rowOff>
    </xdr:to>
    <xdr:sp>
      <xdr:nvSpPr>
        <xdr:cNvPr id="3" name="Line 5"/>
        <xdr:cNvSpPr>
          <a:spLocks/>
        </xdr:cNvSpPr>
      </xdr:nvSpPr>
      <xdr:spPr>
        <a:xfrm>
          <a:off x="2447925" y="0"/>
          <a:ext cx="160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4" name="Line 6"/>
        <xdr:cNvSpPr>
          <a:spLocks/>
        </xdr:cNvSpPr>
      </xdr:nvSpPr>
      <xdr:spPr>
        <a:xfrm>
          <a:off x="48387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13</xdr:col>
      <xdr:colOff>828675</xdr:colOff>
      <xdr:row>0</xdr:row>
      <xdr:rowOff>0</xdr:rowOff>
    </xdr:to>
    <xdr:sp>
      <xdr:nvSpPr>
        <xdr:cNvPr id="5" name="Line 16"/>
        <xdr:cNvSpPr>
          <a:spLocks/>
        </xdr:cNvSpPr>
      </xdr:nvSpPr>
      <xdr:spPr>
        <a:xfrm>
          <a:off x="9525" y="0"/>
          <a:ext cx="1184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Copy%20of%20TrialBal%20-%2031.03.200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d\Documents%20and%20Settings\SERVER\Desktop\Documents%20and%20Settings\user.STENO\Local%20Settings\Temporary%20Internet%20Files\Content.IE5\0PEBKL2V\ACCOUNTS-FINAL-2008-09-FINAL%20(Autosav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TrialBal.Detailed%202008-09.29.09.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ccounts4\d\Final%20(%202010-11)\Calculation%20of%20Tools%20&amp;%20Inerest%20on%20Unsecured%20%20Lo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l Balance"/>
      <sheetName val="Trial I13Balance"/>
    </sheetNames>
    <sheetDataSet>
      <sheetData sheetId="0">
        <row r="81">
          <cell r="B81">
            <v>24865742.61</v>
          </cell>
        </row>
        <row r="151">
          <cell r="C151">
            <v>6729</v>
          </cell>
        </row>
        <row r="167">
          <cell r="C167">
            <v>822.3</v>
          </cell>
        </row>
        <row r="220">
          <cell r="B220">
            <v>113139.92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BS "/>
      <sheetName val="P&amp;L"/>
      <sheetName val="SH1,2 CAP"/>
      <sheetName val="SH3LOANS"/>
      <sheetName val="SH4FA"/>
      <sheetName val="SUB-SH FA"/>
      <sheetName val="SH5,6CA,LOANS"/>
      <sheetName val="SH 7,8 L&amp; Adv"/>
      <sheetName val="SH9CL"/>
      <sheetName val="SH10MISC.INC"/>
      <sheetName val="SH11MAT&amp;STORES"/>
      <sheetName val="SH12MANUF XPEN"/>
      <sheetName val="SH13PRIOR PE"/>
      <sheetName val="SUB SH BS"/>
      <sheetName val="tax comp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Summary"/>
    </sheetNames>
    <sheetDataSet>
      <sheetData sheetId="0">
        <row r="117">
          <cell r="C117">
            <v>68293.6</v>
          </cell>
        </row>
        <row r="118">
          <cell r="C118">
            <v>9500</v>
          </cell>
        </row>
        <row r="126">
          <cell r="C126">
            <v>10200</v>
          </cell>
        </row>
        <row r="127">
          <cell r="C127">
            <v>59451.7</v>
          </cell>
        </row>
        <row r="129">
          <cell r="C129">
            <v>1470</v>
          </cell>
        </row>
        <row r="130">
          <cell r="C130">
            <v>1565</v>
          </cell>
        </row>
        <row r="135">
          <cell r="C135">
            <v>5840</v>
          </cell>
        </row>
        <row r="136">
          <cell r="C136">
            <v>123970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0-11"/>
      <sheetName val="2009-10"/>
      <sheetName val="Sheet2"/>
      <sheetName val="Interest"/>
    </sheetNames>
    <sheetDataSet>
      <sheetData sheetId="0">
        <row r="20">
          <cell r="E20">
            <v>1971045.9019999998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3"/>
  <sheetViews>
    <sheetView zoomScalePageLayoutView="0" workbookViewId="0" topLeftCell="A431">
      <selection activeCell="D465" sqref="D465"/>
    </sheetView>
  </sheetViews>
  <sheetFormatPr defaultColWidth="9.140625" defaultRowHeight="12.75"/>
  <cols>
    <col min="1" max="1" width="65.140625" style="66" bestFit="1" customWidth="1"/>
    <col min="2" max="3" width="13.00390625" style="66" bestFit="1" customWidth="1"/>
    <col min="4" max="16384" width="9.140625" style="66" customWidth="1"/>
  </cols>
  <sheetData>
    <row r="1" spans="1:3" ht="12.75">
      <c r="A1" s="65"/>
      <c r="B1" s="596" t="s">
        <v>342</v>
      </c>
      <c r="C1" s="597"/>
    </row>
    <row r="2" spans="1:3" ht="12.75">
      <c r="A2" s="67" t="s">
        <v>343</v>
      </c>
      <c r="B2" s="598" t="s">
        <v>344</v>
      </c>
      <c r="C2" s="599"/>
    </row>
    <row r="3" spans="1:3" ht="12.75">
      <c r="A3" s="67"/>
      <c r="B3" s="600" t="s">
        <v>345</v>
      </c>
      <c r="C3" s="601"/>
    </row>
    <row r="4" spans="1:3" ht="12.75">
      <c r="A4" s="68"/>
      <c r="B4" s="69" t="s">
        <v>346</v>
      </c>
      <c r="C4" s="69" t="s">
        <v>347</v>
      </c>
    </row>
    <row r="5" spans="1:3" ht="12.75">
      <c r="A5" s="70" t="s">
        <v>348</v>
      </c>
      <c r="B5" s="71"/>
      <c r="C5" s="72">
        <v>144565573.56</v>
      </c>
    </row>
    <row r="6" spans="1:3" ht="12.75">
      <c r="A6" s="73" t="s">
        <v>349</v>
      </c>
      <c r="B6" s="74"/>
      <c r="C6" s="75">
        <v>139565573.56</v>
      </c>
    </row>
    <row r="7" spans="1:3" ht="12.75">
      <c r="A7" s="76" t="s">
        <v>531</v>
      </c>
      <c r="B7" s="77"/>
      <c r="C7" s="106">
        <v>6216000</v>
      </c>
    </row>
    <row r="8" spans="1:3" ht="12.75">
      <c r="A8" s="76" t="s">
        <v>532</v>
      </c>
      <c r="B8" s="79"/>
      <c r="C8" s="105">
        <v>4168000</v>
      </c>
    </row>
    <row r="9" spans="1:3" ht="12.75">
      <c r="A9" s="76" t="s">
        <v>533</v>
      </c>
      <c r="B9" s="81"/>
      <c r="C9" s="104">
        <v>374405</v>
      </c>
    </row>
    <row r="10" spans="1:3" ht="12.75">
      <c r="A10" s="76" t="s">
        <v>534</v>
      </c>
      <c r="B10" s="80"/>
      <c r="C10" s="80">
        <v>128807168.56</v>
      </c>
    </row>
    <row r="11" spans="1:3" ht="12.75">
      <c r="A11" s="83" t="s">
        <v>1090</v>
      </c>
      <c r="B11" s="78"/>
      <c r="C11" s="78">
        <v>5000000</v>
      </c>
    </row>
    <row r="12" spans="1:3" ht="12.75">
      <c r="A12" s="84" t="s">
        <v>350</v>
      </c>
      <c r="B12" s="80"/>
      <c r="C12" s="80">
        <v>72064771.4</v>
      </c>
    </row>
    <row r="13" spans="1:3" ht="12.75">
      <c r="A13" s="73" t="s">
        <v>351</v>
      </c>
      <c r="B13" s="75"/>
      <c r="C13" s="75">
        <v>72064771.4</v>
      </c>
    </row>
    <row r="14" spans="1:3" ht="12.75">
      <c r="A14" s="76" t="s">
        <v>535</v>
      </c>
      <c r="B14" s="80"/>
      <c r="C14" s="80">
        <v>10854008</v>
      </c>
    </row>
    <row r="15" spans="1:3" ht="12.75">
      <c r="A15" s="76" t="s">
        <v>536</v>
      </c>
      <c r="B15" s="75"/>
      <c r="C15" s="75">
        <v>200135</v>
      </c>
    </row>
    <row r="16" spans="1:3" ht="12.75">
      <c r="A16" s="76" t="s">
        <v>537</v>
      </c>
      <c r="B16" s="78"/>
      <c r="C16" s="78">
        <v>1900000</v>
      </c>
    </row>
    <row r="17" spans="1:3" ht="12.75">
      <c r="A17" s="76" t="s">
        <v>538</v>
      </c>
      <c r="B17" s="78"/>
      <c r="C17" s="78">
        <v>2500000</v>
      </c>
    </row>
    <row r="18" spans="1:3" ht="12.75">
      <c r="A18" s="76" t="s">
        <v>539</v>
      </c>
      <c r="B18" s="82"/>
      <c r="C18" s="82">
        <v>12710958.9</v>
      </c>
    </row>
    <row r="19" spans="1:3" ht="12.75">
      <c r="A19" s="76" t="s">
        <v>540</v>
      </c>
      <c r="B19" s="85"/>
      <c r="C19" s="85">
        <v>18092022.6</v>
      </c>
    </row>
    <row r="20" spans="1:3" ht="12.75">
      <c r="A20" s="76" t="s">
        <v>541</v>
      </c>
      <c r="B20" s="78"/>
      <c r="C20" s="78">
        <v>506874.6</v>
      </c>
    </row>
    <row r="21" spans="1:3" ht="12.75">
      <c r="A21" s="76" t="s">
        <v>542</v>
      </c>
      <c r="B21" s="78"/>
      <c r="C21" s="78">
        <v>4892213.3</v>
      </c>
    </row>
    <row r="22" spans="1:3" ht="12.75">
      <c r="A22" s="76" t="s">
        <v>543</v>
      </c>
      <c r="B22" s="80"/>
      <c r="C22" s="80">
        <v>5955293</v>
      </c>
    </row>
    <row r="23" spans="1:3" ht="12.75">
      <c r="A23" s="76" t="s">
        <v>544</v>
      </c>
      <c r="B23" s="78"/>
      <c r="C23" s="78">
        <v>6534712.84</v>
      </c>
    </row>
    <row r="24" spans="1:3" ht="12.75">
      <c r="A24" s="76" t="s">
        <v>545</v>
      </c>
      <c r="B24" s="86"/>
      <c r="C24" s="86">
        <v>373901.56</v>
      </c>
    </row>
    <row r="25" spans="1:3" ht="12.75">
      <c r="A25" s="76" t="s">
        <v>546</v>
      </c>
      <c r="B25" s="78"/>
      <c r="C25" s="78">
        <v>1433569.76</v>
      </c>
    </row>
    <row r="26" spans="1:3" ht="12.75">
      <c r="A26" s="76" t="s">
        <v>547</v>
      </c>
      <c r="B26" s="78"/>
      <c r="C26" s="78">
        <v>4199623.97</v>
      </c>
    </row>
    <row r="27" spans="1:3" ht="12.75">
      <c r="A27" s="76" t="s">
        <v>548</v>
      </c>
      <c r="B27" s="78"/>
      <c r="C27" s="78">
        <v>1911457.87</v>
      </c>
    </row>
    <row r="28" spans="1:3" ht="12.75">
      <c r="A28" s="84" t="s">
        <v>352</v>
      </c>
      <c r="B28" s="80">
        <v>8177594.08</v>
      </c>
      <c r="C28" s="80">
        <v>99415625.77</v>
      </c>
    </row>
    <row r="29" spans="1:3" ht="12.75">
      <c r="A29" s="83" t="s">
        <v>353</v>
      </c>
      <c r="B29" s="87">
        <v>21358.74</v>
      </c>
      <c r="C29" s="87">
        <v>17175.4</v>
      </c>
    </row>
    <row r="30" spans="1:3" ht="12.75">
      <c r="A30" s="88" t="s">
        <v>549</v>
      </c>
      <c r="B30" s="87">
        <v>3266</v>
      </c>
      <c r="C30" s="89"/>
    </row>
    <row r="31" spans="1:3" ht="12.75">
      <c r="A31" s="76" t="s">
        <v>550</v>
      </c>
      <c r="B31" s="78">
        <v>4.66</v>
      </c>
      <c r="C31" s="78"/>
    </row>
    <row r="32" spans="1:3" ht="12.75">
      <c r="A32" s="76" t="s">
        <v>1494</v>
      </c>
      <c r="B32" s="78">
        <v>1347.26</v>
      </c>
      <c r="C32" s="78"/>
    </row>
    <row r="33" spans="1:3" ht="12.75">
      <c r="A33" s="76" t="s">
        <v>1587</v>
      </c>
      <c r="B33" s="78">
        <v>1914.08</v>
      </c>
      <c r="C33" s="78"/>
    </row>
    <row r="34" spans="1:3" ht="12.75">
      <c r="A34" s="88" t="s">
        <v>551</v>
      </c>
      <c r="B34" s="86">
        <v>34.05</v>
      </c>
      <c r="C34" s="86">
        <v>17175.4</v>
      </c>
    </row>
    <row r="35" spans="1:3" ht="12.75">
      <c r="A35" s="90" t="s">
        <v>1584</v>
      </c>
      <c r="B35" s="78">
        <v>23.13</v>
      </c>
      <c r="C35" s="78"/>
    </row>
    <row r="36" spans="1:3" ht="12.75">
      <c r="A36" s="76" t="s">
        <v>1492</v>
      </c>
      <c r="B36" s="78">
        <v>10.92</v>
      </c>
      <c r="C36" s="78"/>
    </row>
    <row r="37" spans="1:3" ht="12.75">
      <c r="A37" s="90" t="s">
        <v>1496</v>
      </c>
      <c r="B37" s="78"/>
      <c r="C37" s="78">
        <v>17175.4</v>
      </c>
    </row>
    <row r="38" spans="1:3" ht="12.75">
      <c r="A38" s="88" t="s">
        <v>1500</v>
      </c>
      <c r="B38" s="78">
        <v>18058.69</v>
      </c>
      <c r="C38" s="78"/>
    </row>
    <row r="39" spans="1:3" ht="12.75">
      <c r="A39" s="83" t="s">
        <v>354</v>
      </c>
      <c r="B39" s="86">
        <v>122800</v>
      </c>
      <c r="C39" s="86">
        <v>11525294</v>
      </c>
    </row>
    <row r="40" spans="1:3" ht="12.75">
      <c r="A40" s="88" t="s">
        <v>552</v>
      </c>
      <c r="B40" s="87"/>
      <c r="C40" s="87">
        <v>7020531</v>
      </c>
    </row>
    <row r="41" spans="1:3" ht="12.75">
      <c r="A41" s="90" t="s">
        <v>553</v>
      </c>
      <c r="B41" s="78"/>
      <c r="C41" s="78">
        <v>90630</v>
      </c>
    </row>
    <row r="42" spans="1:3" ht="12.75">
      <c r="A42" s="90" t="s">
        <v>554</v>
      </c>
      <c r="B42" s="78"/>
      <c r="C42" s="78">
        <v>206996</v>
      </c>
    </row>
    <row r="43" spans="1:3" ht="12.75">
      <c r="A43" s="90" t="s">
        <v>555</v>
      </c>
      <c r="B43" s="78"/>
      <c r="C43" s="78">
        <v>6722905</v>
      </c>
    </row>
    <row r="44" spans="1:3" ht="12.75">
      <c r="A44" s="88" t="s">
        <v>556</v>
      </c>
      <c r="B44" s="78">
        <v>122800</v>
      </c>
      <c r="C44" s="78"/>
    </row>
    <row r="45" spans="1:3" ht="12.75">
      <c r="A45" s="76" t="s">
        <v>557</v>
      </c>
      <c r="B45" s="78"/>
      <c r="C45" s="78">
        <v>4373563</v>
      </c>
    </row>
    <row r="46" spans="1:3" ht="12.75">
      <c r="A46" s="76" t="s">
        <v>558</v>
      </c>
      <c r="B46" s="78"/>
      <c r="C46" s="78">
        <v>131200</v>
      </c>
    </row>
    <row r="47" spans="1:3" ht="12.75">
      <c r="A47" s="83" t="s">
        <v>355</v>
      </c>
      <c r="B47" s="86">
        <v>458724.23</v>
      </c>
      <c r="C47" s="86">
        <v>49175461.6</v>
      </c>
    </row>
    <row r="48" spans="1:3" ht="12.75">
      <c r="A48" s="76" t="s">
        <v>559</v>
      </c>
      <c r="B48" s="78">
        <v>6.1</v>
      </c>
      <c r="C48" s="78">
        <v>433297.32</v>
      </c>
    </row>
    <row r="49" spans="1:3" ht="12.75">
      <c r="A49" s="88" t="s">
        <v>560</v>
      </c>
      <c r="B49" s="78"/>
      <c r="C49" s="78">
        <v>19742</v>
      </c>
    </row>
    <row r="50" spans="1:3" ht="12.75">
      <c r="A50" s="76" t="s">
        <v>561</v>
      </c>
      <c r="B50" s="78"/>
      <c r="C50" s="78">
        <v>32000</v>
      </c>
    </row>
    <row r="51" spans="1:3" ht="12.75">
      <c r="A51" s="76" t="s">
        <v>562</v>
      </c>
      <c r="B51" s="78"/>
      <c r="C51" s="78">
        <v>56520</v>
      </c>
    </row>
    <row r="52" spans="1:3" ht="12.75">
      <c r="A52" s="88" t="s">
        <v>563</v>
      </c>
      <c r="B52" s="78"/>
      <c r="C52" s="78">
        <v>2168</v>
      </c>
    </row>
    <row r="53" spans="1:3" ht="12.75">
      <c r="A53" s="76" t="s">
        <v>564</v>
      </c>
      <c r="B53" s="78">
        <v>36813</v>
      </c>
      <c r="C53" s="78"/>
    </row>
    <row r="54" spans="1:3" ht="12.75">
      <c r="A54" s="76" t="s">
        <v>565</v>
      </c>
      <c r="B54" s="78"/>
      <c r="C54" s="78">
        <v>352950</v>
      </c>
    </row>
    <row r="55" spans="1:3" ht="12.75">
      <c r="A55" s="76" t="s">
        <v>566</v>
      </c>
      <c r="B55" s="80"/>
      <c r="C55" s="80">
        <v>18997030.61</v>
      </c>
    </row>
    <row r="56" spans="1:3" ht="12.75">
      <c r="A56" s="88" t="s">
        <v>1559</v>
      </c>
      <c r="B56" s="78"/>
      <c r="C56" s="78">
        <v>331</v>
      </c>
    </row>
    <row r="57" spans="1:3" ht="12.75">
      <c r="A57" s="76" t="s">
        <v>567</v>
      </c>
      <c r="B57" s="80"/>
      <c r="C57" s="80">
        <v>21205067</v>
      </c>
    </row>
    <row r="58" spans="1:3" ht="12.75">
      <c r="A58" s="76" t="s">
        <v>568</v>
      </c>
      <c r="B58" s="75"/>
      <c r="C58" s="75">
        <v>819</v>
      </c>
    </row>
    <row r="59" spans="1:3" ht="12.75">
      <c r="A59" s="88" t="s">
        <v>1545</v>
      </c>
      <c r="B59" s="87"/>
      <c r="C59" s="87">
        <v>3274</v>
      </c>
    </row>
    <row r="60" spans="1:3" ht="12.75">
      <c r="A60" s="76" t="s">
        <v>569</v>
      </c>
      <c r="B60" s="78">
        <v>396540</v>
      </c>
      <c r="C60" s="78"/>
    </row>
    <row r="61" spans="1:3" ht="12.75">
      <c r="A61" s="88" t="s">
        <v>570</v>
      </c>
      <c r="B61" s="86"/>
      <c r="C61" s="86">
        <v>1878</v>
      </c>
    </row>
    <row r="62" spans="1:3" ht="12.75">
      <c r="A62" s="88" t="s">
        <v>571</v>
      </c>
      <c r="B62" s="78"/>
      <c r="C62" s="78">
        <v>18066</v>
      </c>
    </row>
    <row r="63" spans="1:3" ht="12.75">
      <c r="A63" s="76" t="s">
        <v>572</v>
      </c>
      <c r="B63" s="86"/>
      <c r="C63" s="86">
        <v>1</v>
      </c>
    </row>
    <row r="64" spans="1:3" ht="12.75">
      <c r="A64" s="76" t="s">
        <v>573</v>
      </c>
      <c r="B64" s="78">
        <v>22883.44</v>
      </c>
      <c r="C64" s="78"/>
    </row>
    <row r="65" spans="1:3" ht="12.75">
      <c r="A65" s="88" t="s">
        <v>574</v>
      </c>
      <c r="B65" s="78"/>
      <c r="C65" s="78">
        <v>55911</v>
      </c>
    </row>
    <row r="66" spans="1:3" ht="12.75">
      <c r="A66" s="76" t="s">
        <v>575</v>
      </c>
      <c r="B66" s="78"/>
      <c r="C66" s="78">
        <v>16418</v>
      </c>
    </row>
    <row r="67" spans="1:3" ht="12.75">
      <c r="A67" s="76" t="s">
        <v>576</v>
      </c>
      <c r="B67" s="78"/>
      <c r="C67" s="78">
        <v>18753</v>
      </c>
    </row>
    <row r="68" spans="1:3" ht="12.75">
      <c r="A68" s="76" t="s">
        <v>577</v>
      </c>
      <c r="B68" s="86">
        <v>620</v>
      </c>
      <c r="C68" s="86"/>
    </row>
    <row r="69" spans="1:3" ht="12.75">
      <c r="A69" s="88" t="s">
        <v>578</v>
      </c>
      <c r="B69" s="78"/>
      <c r="C69" s="78">
        <v>64210</v>
      </c>
    </row>
    <row r="70" spans="1:3" ht="12.75">
      <c r="A70" s="76" t="s">
        <v>579</v>
      </c>
      <c r="B70" s="78"/>
      <c r="C70" s="78">
        <v>2820</v>
      </c>
    </row>
    <row r="71" spans="1:3" ht="12.75">
      <c r="A71" s="76" t="s">
        <v>580</v>
      </c>
      <c r="B71" s="78"/>
      <c r="C71" s="78">
        <v>886</v>
      </c>
    </row>
    <row r="72" spans="1:3" ht="12.75">
      <c r="A72" s="76" t="s">
        <v>581</v>
      </c>
      <c r="B72" s="78"/>
      <c r="C72" s="78">
        <v>90</v>
      </c>
    </row>
    <row r="73" spans="1:3" ht="12.75">
      <c r="A73" s="76" t="s">
        <v>582</v>
      </c>
      <c r="B73" s="86">
        <v>861.69</v>
      </c>
      <c r="C73" s="86"/>
    </row>
    <row r="74" spans="1:3" ht="12.75">
      <c r="A74" s="88" t="s">
        <v>583</v>
      </c>
      <c r="B74" s="78"/>
      <c r="C74" s="78">
        <v>575</v>
      </c>
    </row>
    <row r="75" spans="1:3" ht="12.75">
      <c r="A75" s="76" t="s">
        <v>1537</v>
      </c>
      <c r="B75" s="86"/>
      <c r="C75" s="86">
        <v>566.5</v>
      </c>
    </row>
    <row r="76" spans="1:3" ht="12.75">
      <c r="A76" s="76" t="s">
        <v>585</v>
      </c>
      <c r="B76" s="77"/>
      <c r="C76" s="78">
        <v>44069.96</v>
      </c>
    </row>
    <row r="77" spans="1:3" ht="12.75">
      <c r="A77" s="76" t="s">
        <v>586</v>
      </c>
      <c r="B77" s="78">
        <v>1000</v>
      </c>
      <c r="C77" s="78"/>
    </row>
    <row r="78" spans="1:3" ht="12.75">
      <c r="A78" s="88" t="s">
        <v>587</v>
      </c>
      <c r="B78" s="78"/>
      <c r="C78" s="78">
        <v>7590595.21</v>
      </c>
    </row>
    <row r="79" spans="1:3" ht="12.75">
      <c r="A79" s="88" t="s">
        <v>588</v>
      </c>
      <c r="B79" s="91"/>
      <c r="C79" s="86">
        <v>46818</v>
      </c>
    </row>
    <row r="80" spans="1:3" ht="12.75">
      <c r="A80" s="76" t="s">
        <v>589</v>
      </c>
      <c r="B80" s="81"/>
      <c r="C80" s="82">
        <v>33750</v>
      </c>
    </row>
    <row r="81" spans="1:3" ht="12.75">
      <c r="A81" s="88" t="s">
        <v>590</v>
      </c>
      <c r="B81" s="81"/>
      <c r="C81" s="82">
        <v>47942</v>
      </c>
    </row>
    <row r="82" spans="1:3" ht="12.75">
      <c r="A82" s="76" t="s">
        <v>591</v>
      </c>
      <c r="B82" s="82"/>
      <c r="C82" s="82">
        <v>23</v>
      </c>
    </row>
    <row r="83" spans="1:3" ht="12.75">
      <c r="A83" s="76" t="s">
        <v>592</v>
      </c>
      <c r="B83" s="85"/>
      <c r="C83" s="85">
        <v>3105</v>
      </c>
    </row>
    <row r="84" spans="1:3" ht="12.75">
      <c r="A84" s="76" t="s">
        <v>593</v>
      </c>
      <c r="B84" s="85"/>
      <c r="C84" s="85">
        <v>78967</v>
      </c>
    </row>
    <row r="85" spans="1:3" ht="12.75">
      <c r="A85" s="88" t="s">
        <v>594</v>
      </c>
      <c r="B85" s="78"/>
      <c r="C85" s="78">
        <v>46818</v>
      </c>
    </row>
    <row r="86" spans="1:3" ht="12.75">
      <c r="A86" s="83" t="s">
        <v>356</v>
      </c>
      <c r="B86" s="85">
        <v>33201</v>
      </c>
      <c r="C86" s="85">
        <v>3286404.49</v>
      </c>
    </row>
    <row r="87" spans="1:3" ht="12.75">
      <c r="A87" s="88" t="s">
        <v>595</v>
      </c>
      <c r="B87" s="87">
        <v>33201</v>
      </c>
      <c r="C87" s="87">
        <v>498993.05</v>
      </c>
    </row>
    <row r="88" spans="1:3" ht="12.75">
      <c r="A88" s="90" t="s">
        <v>596</v>
      </c>
      <c r="B88" s="87">
        <v>33201</v>
      </c>
      <c r="C88" s="87"/>
    </row>
    <row r="89" spans="1:3" ht="12.75">
      <c r="A89" s="90" t="s">
        <v>597</v>
      </c>
      <c r="B89" s="78"/>
      <c r="C89" s="78">
        <v>234531.05</v>
      </c>
    </row>
    <row r="90" spans="1:3" ht="12.75">
      <c r="A90" s="92" t="s">
        <v>598</v>
      </c>
      <c r="B90" s="78"/>
      <c r="C90" s="78">
        <v>264462</v>
      </c>
    </row>
    <row r="91" spans="1:3" ht="12.75">
      <c r="A91" s="88" t="s">
        <v>599</v>
      </c>
      <c r="B91" s="86"/>
      <c r="C91" s="86">
        <v>1779209.7</v>
      </c>
    </row>
    <row r="92" spans="1:3" ht="12.75">
      <c r="A92" s="88" t="s">
        <v>1585</v>
      </c>
      <c r="B92" s="86"/>
      <c r="C92" s="86">
        <v>24262.32</v>
      </c>
    </row>
    <row r="93" spans="1:3" ht="12.75">
      <c r="A93" s="90" t="s">
        <v>1498</v>
      </c>
      <c r="B93" s="78"/>
      <c r="C93" s="78">
        <v>1754947.38</v>
      </c>
    </row>
    <row r="94" spans="1:3" ht="12.75">
      <c r="A94" s="88" t="s">
        <v>600</v>
      </c>
      <c r="B94" s="86"/>
      <c r="C94" s="86">
        <v>229327.51</v>
      </c>
    </row>
    <row r="95" spans="1:3" ht="12.75">
      <c r="A95" s="90" t="s">
        <v>603</v>
      </c>
      <c r="B95" s="78"/>
      <c r="C95" s="78">
        <v>216198.61</v>
      </c>
    </row>
    <row r="96" spans="1:3" ht="12.75">
      <c r="A96" s="90" t="s">
        <v>604</v>
      </c>
      <c r="B96" s="78"/>
      <c r="C96" s="78">
        <v>13128.9</v>
      </c>
    </row>
    <row r="97" spans="1:3" ht="12.75">
      <c r="A97" s="76" t="s">
        <v>605</v>
      </c>
      <c r="B97" s="86"/>
      <c r="C97" s="86">
        <v>778874.23</v>
      </c>
    </row>
    <row r="98" spans="1:3" ht="12.75">
      <c r="A98" s="90" t="s">
        <v>1586</v>
      </c>
      <c r="B98" s="78"/>
      <c r="C98" s="78">
        <v>1845.63</v>
      </c>
    </row>
    <row r="99" spans="1:3" ht="12.75">
      <c r="A99" s="90" t="s">
        <v>606</v>
      </c>
      <c r="B99" s="78"/>
      <c r="C99" s="78">
        <v>658514</v>
      </c>
    </row>
    <row r="100" spans="1:3" ht="12.75">
      <c r="A100" s="92" t="s">
        <v>607</v>
      </c>
      <c r="B100" s="78"/>
      <c r="C100" s="78">
        <v>118514</v>
      </c>
    </row>
    <row r="101" spans="1:3" ht="12.75">
      <c r="A101" s="90" t="s">
        <v>1497</v>
      </c>
      <c r="B101" s="86"/>
      <c r="C101" s="86">
        <v>0.6</v>
      </c>
    </row>
    <row r="102" spans="1:3" ht="12.75">
      <c r="A102" s="83" t="s">
        <v>357</v>
      </c>
      <c r="B102" s="87"/>
      <c r="C102" s="87">
        <v>4848253.6</v>
      </c>
    </row>
    <row r="103" spans="1:3" ht="12.75">
      <c r="A103" s="76" t="s">
        <v>608</v>
      </c>
      <c r="B103" s="78"/>
      <c r="C103" s="78">
        <v>1046053</v>
      </c>
    </row>
    <row r="104" spans="1:3" ht="12.75">
      <c r="A104" s="76" t="s">
        <v>609</v>
      </c>
      <c r="B104" s="78"/>
      <c r="C104" s="78">
        <v>3800000</v>
      </c>
    </row>
    <row r="105" spans="1:3" ht="12.75">
      <c r="A105" s="88" t="s">
        <v>610</v>
      </c>
      <c r="B105" s="86"/>
      <c r="C105" s="86">
        <v>2200</v>
      </c>
    </row>
    <row r="106" spans="1:3" ht="12.75">
      <c r="A106" s="76" t="s">
        <v>611</v>
      </c>
      <c r="B106" s="78"/>
      <c r="C106" s="78">
        <v>0.6</v>
      </c>
    </row>
    <row r="107" spans="1:3" ht="12.75">
      <c r="A107" s="83" t="s">
        <v>358</v>
      </c>
      <c r="B107" s="86">
        <v>560</v>
      </c>
      <c r="C107" s="86">
        <v>21113700.58</v>
      </c>
    </row>
    <row r="108" spans="1:3" ht="12.75">
      <c r="A108" s="76" t="s">
        <v>629</v>
      </c>
      <c r="B108" s="87">
        <v>560</v>
      </c>
      <c r="C108" s="87">
        <v>21113700.58</v>
      </c>
    </row>
    <row r="109" spans="1:3" ht="12.75">
      <c r="A109" s="90" t="s">
        <v>630</v>
      </c>
      <c r="B109" s="78">
        <v>60</v>
      </c>
      <c r="C109" s="78">
        <v>243494.74</v>
      </c>
    </row>
    <row r="110" spans="1:3" ht="12.75">
      <c r="A110" s="90" t="s">
        <v>631</v>
      </c>
      <c r="B110" s="78"/>
      <c r="C110" s="78">
        <v>204400</v>
      </c>
    </row>
    <row r="111" spans="1:3" ht="12.75">
      <c r="A111" s="90" t="s">
        <v>632</v>
      </c>
      <c r="B111" s="78"/>
      <c r="C111" s="78">
        <v>223345</v>
      </c>
    </row>
    <row r="112" spans="1:3" ht="12.75">
      <c r="A112" s="92" t="s">
        <v>633</v>
      </c>
      <c r="B112" s="78"/>
      <c r="C112" s="78">
        <v>1912</v>
      </c>
    </row>
    <row r="113" spans="1:3" ht="12.75">
      <c r="A113" s="90" t="s">
        <v>634</v>
      </c>
      <c r="B113" s="78"/>
      <c r="C113" s="78">
        <v>439112</v>
      </c>
    </row>
    <row r="114" spans="1:3" ht="12.75">
      <c r="A114" s="90" t="s">
        <v>635</v>
      </c>
      <c r="B114" s="78"/>
      <c r="C114" s="78">
        <v>5700</v>
      </c>
    </row>
    <row r="115" spans="1:3" ht="12.75">
      <c r="A115" s="92" t="s">
        <v>636</v>
      </c>
      <c r="B115" s="78"/>
      <c r="C115" s="78">
        <v>32097</v>
      </c>
    </row>
    <row r="116" spans="1:3" ht="12.75">
      <c r="A116" s="92" t="s">
        <v>638</v>
      </c>
      <c r="B116" s="78"/>
      <c r="C116" s="78">
        <v>13528</v>
      </c>
    </row>
    <row r="117" spans="1:3" ht="12.75">
      <c r="A117" s="90" t="s">
        <v>639</v>
      </c>
      <c r="B117" s="78">
        <v>500</v>
      </c>
      <c r="C117" s="77"/>
    </row>
    <row r="118" spans="1:3" ht="12.75">
      <c r="A118" s="92" t="s">
        <v>640</v>
      </c>
      <c r="B118" s="78"/>
      <c r="C118" s="78">
        <v>21895</v>
      </c>
    </row>
    <row r="119" spans="1:3" ht="12.75">
      <c r="A119" s="90" t="s">
        <v>641</v>
      </c>
      <c r="B119" s="78"/>
      <c r="C119" s="78">
        <v>25153</v>
      </c>
    </row>
    <row r="120" spans="1:3" ht="12.75">
      <c r="A120" s="90" t="s">
        <v>642</v>
      </c>
      <c r="B120" s="78"/>
      <c r="C120" s="78">
        <v>15807</v>
      </c>
    </row>
    <row r="121" spans="1:3" ht="12.75">
      <c r="A121" s="92" t="s">
        <v>1642</v>
      </c>
      <c r="B121" s="78"/>
      <c r="C121" s="78">
        <v>19774026.04</v>
      </c>
    </row>
    <row r="122" spans="1:3" ht="12.75">
      <c r="A122" s="90" t="s">
        <v>643</v>
      </c>
      <c r="B122" s="78"/>
      <c r="C122" s="78">
        <v>20147.8</v>
      </c>
    </row>
    <row r="123" spans="1:3" ht="12.75">
      <c r="A123" s="90" t="s">
        <v>644</v>
      </c>
      <c r="B123" s="78"/>
      <c r="C123" s="78">
        <v>93083</v>
      </c>
    </row>
    <row r="124" spans="1:3" ht="12.75">
      <c r="A124" s="83" t="s">
        <v>359</v>
      </c>
      <c r="B124" s="86">
        <v>7503330.11</v>
      </c>
      <c r="C124" s="86">
        <v>7591801.26</v>
      </c>
    </row>
    <row r="125" spans="1:3" ht="12.75">
      <c r="A125" s="88" t="s">
        <v>645</v>
      </c>
      <c r="B125" s="86"/>
      <c r="C125" s="86">
        <v>2120619.85</v>
      </c>
    </row>
    <row r="126" spans="1:3" ht="12.75">
      <c r="A126" s="76" t="s">
        <v>646</v>
      </c>
      <c r="B126" s="78">
        <v>0.11</v>
      </c>
      <c r="C126" s="78">
        <v>47758</v>
      </c>
    </row>
    <row r="127" spans="1:3" ht="12.75">
      <c r="A127" s="76" t="s">
        <v>647</v>
      </c>
      <c r="B127" s="86">
        <v>7600</v>
      </c>
      <c r="C127" s="86">
        <v>140809</v>
      </c>
    </row>
    <row r="128" spans="1:3" ht="12.75">
      <c r="A128" s="88" t="s">
        <v>648</v>
      </c>
      <c r="B128" s="87"/>
      <c r="C128" s="87">
        <v>445957.85</v>
      </c>
    </row>
    <row r="129" spans="1:3" ht="12.75">
      <c r="A129" s="76" t="s">
        <v>649</v>
      </c>
      <c r="B129" s="87"/>
      <c r="C129" s="87">
        <v>2595200</v>
      </c>
    </row>
    <row r="130" spans="1:3" ht="12.75">
      <c r="A130" s="88" t="s">
        <v>650</v>
      </c>
      <c r="B130" s="78"/>
      <c r="C130" s="78">
        <v>1520356.56</v>
      </c>
    </row>
    <row r="131" spans="1:3" ht="12.75">
      <c r="A131" s="76" t="s">
        <v>651</v>
      </c>
      <c r="B131" s="86">
        <v>7495730</v>
      </c>
      <c r="C131" s="91"/>
    </row>
    <row r="132" spans="1:3" ht="12.75">
      <c r="A132" s="76" t="s">
        <v>652</v>
      </c>
      <c r="B132" s="78"/>
      <c r="C132" s="78">
        <v>721100</v>
      </c>
    </row>
    <row r="133" spans="1:3" ht="12.75">
      <c r="A133" s="83" t="s">
        <v>360</v>
      </c>
      <c r="B133" s="78"/>
      <c r="C133" s="78">
        <v>1854776.84</v>
      </c>
    </row>
    <row r="134" spans="1:3" ht="12.75">
      <c r="A134" s="83" t="s">
        <v>361</v>
      </c>
      <c r="B134" s="78"/>
      <c r="C134" s="77"/>
    </row>
    <row r="135" spans="1:3" ht="12.75">
      <c r="A135" s="83" t="s">
        <v>362</v>
      </c>
      <c r="B135" s="78">
        <v>37620</v>
      </c>
      <c r="C135" s="77"/>
    </row>
    <row r="136" spans="1:3" ht="12.75">
      <c r="A136" s="83" t="s">
        <v>363</v>
      </c>
      <c r="B136" s="78"/>
      <c r="C136" s="78">
        <v>2758</v>
      </c>
    </row>
    <row r="137" spans="1:3" ht="12.75">
      <c r="A137" s="84" t="s">
        <v>364</v>
      </c>
      <c r="B137" s="80">
        <v>155875461.94</v>
      </c>
      <c r="C137" s="80">
        <v>101688366.35</v>
      </c>
    </row>
    <row r="138" spans="1:3" ht="12.75">
      <c r="A138" s="83" t="s">
        <v>365</v>
      </c>
      <c r="B138" s="78">
        <v>1859698.55</v>
      </c>
      <c r="C138" s="77"/>
    </row>
    <row r="139" spans="1:3" ht="12.75">
      <c r="A139" s="83" t="s">
        <v>366</v>
      </c>
      <c r="B139" s="78">
        <v>168456.92</v>
      </c>
      <c r="C139" s="77"/>
    </row>
    <row r="140" spans="1:3" ht="12.75">
      <c r="A140" s="83" t="s">
        <v>367</v>
      </c>
      <c r="B140" s="78">
        <v>235117</v>
      </c>
      <c r="C140" s="77"/>
    </row>
    <row r="141" spans="1:3" ht="12.75">
      <c r="A141" s="83" t="s">
        <v>368</v>
      </c>
      <c r="B141" s="78">
        <v>4000</v>
      </c>
      <c r="C141" s="78"/>
    </row>
    <row r="142" spans="1:3" ht="12.75">
      <c r="A142" s="83" t="s">
        <v>369</v>
      </c>
      <c r="B142" s="78">
        <v>742822</v>
      </c>
      <c r="C142" s="77"/>
    </row>
    <row r="143" spans="1:3" ht="12.75">
      <c r="A143" s="83" t="s">
        <v>370</v>
      </c>
      <c r="B143" s="78">
        <v>203337.8</v>
      </c>
      <c r="C143" s="77"/>
    </row>
    <row r="144" spans="1:3" ht="12.75">
      <c r="A144" s="83" t="s">
        <v>371</v>
      </c>
      <c r="B144" s="78">
        <v>47254.76</v>
      </c>
      <c r="C144" s="77"/>
    </row>
    <row r="145" spans="1:3" ht="12.75">
      <c r="A145" s="83" t="s">
        <v>372</v>
      </c>
      <c r="B145" s="78">
        <v>2299771.86</v>
      </c>
      <c r="C145" s="77"/>
    </row>
    <row r="146" spans="1:3" ht="12.75">
      <c r="A146" s="83" t="s">
        <v>373</v>
      </c>
      <c r="B146" s="78">
        <v>67225</v>
      </c>
      <c r="C146" s="77"/>
    </row>
    <row r="147" spans="1:3" ht="12.75">
      <c r="A147" s="83" t="s">
        <v>374</v>
      </c>
      <c r="B147" s="78">
        <v>1144.65</v>
      </c>
      <c r="C147" s="78"/>
    </row>
    <row r="148" spans="1:3" ht="12.75">
      <c r="A148" s="83" t="s">
        <v>375</v>
      </c>
      <c r="B148" s="78"/>
      <c r="C148" s="78">
        <v>101688366.35</v>
      </c>
    </row>
    <row r="149" spans="1:3" ht="12.75">
      <c r="A149" s="83" t="s">
        <v>376</v>
      </c>
      <c r="B149" s="86">
        <v>39228.8</v>
      </c>
      <c r="C149" s="91"/>
    </row>
    <row r="150" spans="1:3" ht="12.75">
      <c r="A150" s="83" t="s">
        <v>377</v>
      </c>
      <c r="B150" s="78">
        <v>1919603.5</v>
      </c>
      <c r="C150" s="77"/>
    </row>
    <row r="151" spans="1:3" ht="12.75">
      <c r="A151" s="83" t="s">
        <v>682</v>
      </c>
      <c r="B151" s="78">
        <v>1409794.45</v>
      </c>
      <c r="C151" s="77"/>
    </row>
    <row r="152" spans="1:3" ht="12.75">
      <c r="A152" s="83" t="s">
        <v>683</v>
      </c>
      <c r="B152" s="78">
        <v>136765.14</v>
      </c>
      <c r="C152" s="77"/>
    </row>
    <row r="153" spans="1:3" ht="12.75">
      <c r="A153" s="83" t="s">
        <v>684</v>
      </c>
      <c r="B153" s="86">
        <v>2010</v>
      </c>
      <c r="C153" s="91"/>
    </row>
    <row r="154" spans="1:3" ht="12.75">
      <c r="A154" s="83" t="s">
        <v>685</v>
      </c>
      <c r="B154" s="78">
        <v>2219668.23</v>
      </c>
      <c r="C154" s="78"/>
    </row>
    <row r="155" spans="1:3" ht="12.75">
      <c r="A155" s="83" t="s">
        <v>686</v>
      </c>
      <c r="B155" s="78">
        <v>19715.58</v>
      </c>
      <c r="C155" s="77"/>
    </row>
    <row r="156" spans="1:3" ht="12.75">
      <c r="A156" s="83" t="s">
        <v>687</v>
      </c>
      <c r="B156" s="78">
        <v>7637</v>
      </c>
      <c r="C156" s="77"/>
    </row>
    <row r="157" spans="1:3" ht="12.75">
      <c r="A157" s="83" t="s">
        <v>688</v>
      </c>
      <c r="B157" s="86">
        <v>109303.19</v>
      </c>
      <c r="C157" s="86"/>
    </row>
    <row r="158" spans="1:3" ht="12.75">
      <c r="A158" s="83" t="s">
        <v>689</v>
      </c>
      <c r="B158" s="87">
        <v>6137.04</v>
      </c>
      <c r="C158" s="89"/>
    </row>
    <row r="159" spans="1:3" ht="12.75">
      <c r="A159" s="83" t="s">
        <v>690</v>
      </c>
      <c r="B159" s="78">
        <v>2012607.02</v>
      </c>
      <c r="C159" s="77"/>
    </row>
    <row r="160" spans="1:3" ht="12.75">
      <c r="A160" s="83" t="s">
        <v>691</v>
      </c>
      <c r="B160" s="78">
        <v>646927.71</v>
      </c>
      <c r="C160" s="78"/>
    </row>
    <row r="161" spans="1:3" ht="12.75">
      <c r="A161" s="83" t="s">
        <v>692</v>
      </c>
      <c r="B161" s="78">
        <v>5477825</v>
      </c>
      <c r="C161" s="77"/>
    </row>
    <row r="162" spans="1:3" ht="12.75">
      <c r="A162" s="83" t="s">
        <v>693</v>
      </c>
      <c r="B162" s="86">
        <v>134348952.53</v>
      </c>
      <c r="C162" s="86"/>
    </row>
    <row r="163" spans="1:3" ht="12.75">
      <c r="A163" s="83" t="s">
        <v>694</v>
      </c>
      <c r="B163" s="78">
        <v>902173.74</v>
      </c>
      <c r="C163" s="78"/>
    </row>
    <row r="164" spans="1:3" ht="12.75">
      <c r="A164" s="83" t="s">
        <v>695</v>
      </c>
      <c r="B164" s="78">
        <v>224305.71</v>
      </c>
      <c r="C164" s="77"/>
    </row>
    <row r="165" spans="1:3" ht="12.75">
      <c r="A165" s="83" t="s">
        <v>696</v>
      </c>
      <c r="B165" s="78">
        <v>32560.76</v>
      </c>
      <c r="C165" s="78"/>
    </row>
    <row r="166" spans="1:3" ht="12.75">
      <c r="A166" s="83" t="s">
        <v>697</v>
      </c>
      <c r="B166" s="78">
        <v>213847.5</v>
      </c>
      <c r="C166" s="77"/>
    </row>
    <row r="167" spans="1:3" ht="12.75">
      <c r="A167" s="83" t="s">
        <v>698</v>
      </c>
      <c r="B167" s="86">
        <v>53360</v>
      </c>
      <c r="C167" s="86"/>
    </row>
    <row r="168" spans="1:3" ht="12.75">
      <c r="A168" s="83" t="s">
        <v>699</v>
      </c>
      <c r="B168" s="78">
        <v>202785.7</v>
      </c>
      <c r="C168" s="77"/>
    </row>
    <row r="169" spans="1:3" ht="12.75">
      <c r="A169" s="83" t="s">
        <v>700</v>
      </c>
      <c r="B169" s="78">
        <v>261424.8</v>
      </c>
      <c r="C169" s="78"/>
    </row>
    <row r="170" spans="1:3" ht="12.75">
      <c r="A170" s="84" t="s">
        <v>701</v>
      </c>
      <c r="B170" s="80">
        <v>100000</v>
      </c>
      <c r="C170" s="79"/>
    </row>
    <row r="171" spans="1:3" ht="12.75">
      <c r="A171" s="83" t="s">
        <v>702</v>
      </c>
      <c r="B171" s="86">
        <v>100000</v>
      </c>
      <c r="C171" s="91"/>
    </row>
    <row r="172" spans="1:3" ht="12.75">
      <c r="A172" s="84" t="s">
        <v>703</v>
      </c>
      <c r="B172" s="72">
        <v>337928838.16</v>
      </c>
      <c r="C172" s="72">
        <v>30785379.88</v>
      </c>
    </row>
    <row r="173" spans="1:3" ht="12.75">
      <c r="A173" s="83" t="s">
        <v>704</v>
      </c>
      <c r="B173" s="82">
        <v>1744333.01</v>
      </c>
      <c r="C173" s="82">
        <v>1433340</v>
      </c>
    </row>
    <row r="174" spans="1:3" ht="12.75">
      <c r="A174" s="83" t="s">
        <v>1384</v>
      </c>
      <c r="B174" s="85"/>
      <c r="C174" s="85"/>
    </row>
    <row r="175" spans="1:3" ht="12.75">
      <c r="A175" s="88" t="s">
        <v>727</v>
      </c>
      <c r="B175" s="85"/>
      <c r="C175" s="93"/>
    </row>
    <row r="176" spans="1:3" ht="12.75">
      <c r="A176" s="76" t="s">
        <v>728</v>
      </c>
      <c r="B176" s="82"/>
      <c r="C176" s="81"/>
    </row>
    <row r="177" spans="1:3" ht="12.75">
      <c r="A177" s="88" t="s">
        <v>729</v>
      </c>
      <c r="B177" s="82"/>
      <c r="C177" s="81"/>
    </row>
    <row r="178" spans="1:3" ht="12.75">
      <c r="A178" s="83" t="s">
        <v>730</v>
      </c>
      <c r="B178" s="85">
        <v>846592</v>
      </c>
      <c r="C178" s="93"/>
    </row>
    <row r="179" spans="1:3" ht="12.75">
      <c r="A179" s="88" t="s">
        <v>731</v>
      </c>
      <c r="B179" s="82">
        <v>30000</v>
      </c>
      <c r="C179" s="81"/>
    </row>
    <row r="180" spans="1:3" ht="12.75">
      <c r="A180" s="88" t="s">
        <v>732</v>
      </c>
      <c r="B180" s="82">
        <v>7500</v>
      </c>
      <c r="C180" s="81"/>
    </row>
    <row r="181" spans="1:3" ht="12.75">
      <c r="A181" s="88" t="s">
        <v>733</v>
      </c>
      <c r="B181" s="82">
        <v>809092</v>
      </c>
      <c r="C181" s="81"/>
    </row>
    <row r="182" spans="1:3" ht="12.75">
      <c r="A182" s="83" t="s">
        <v>734</v>
      </c>
      <c r="B182" s="85">
        <v>5690851.77</v>
      </c>
      <c r="C182" s="85">
        <v>269606</v>
      </c>
    </row>
    <row r="183" spans="1:3" ht="12.75">
      <c r="A183" s="88" t="s">
        <v>735</v>
      </c>
      <c r="B183" s="87">
        <v>1230216.5</v>
      </c>
      <c r="C183" s="89"/>
    </row>
    <row r="184" spans="1:3" ht="12.75">
      <c r="A184" s="90" t="s">
        <v>737</v>
      </c>
      <c r="B184" s="75">
        <v>1157687</v>
      </c>
      <c r="C184" s="74"/>
    </row>
    <row r="185" spans="1:3" ht="12.75">
      <c r="A185" s="92" t="s">
        <v>653</v>
      </c>
      <c r="B185" s="87">
        <v>244657</v>
      </c>
      <c r="C185" s="89"/>
    </row>
    <row r="186" spans="1:3" ht="12.75">
      <c r="A186" s="90" t="s">
        <v>654</v>
      </c>
      <c r="B186" s="78">
        <v>755330</v>
      </c>
      <c r="C186" s="77"/>
    </row>
    <row r="187" spans="1:3" ht="12.75">
      <c r="A187" s="94" t="s">
        <v>655</v>
      </c>
      <c r="B187" s="78">
        <v>157700</v>
      </c>
      <c r="C187" s="77"/>
    </row>
    <row r="188" spans="1:3" ht="12.75">
      <c r="A188" s="90" t="s">
        <v>738</v>
      </c>
      <c r="B188" s="86">
        <v>40480</v>
      </c>
      <c r="C188" s="91"/>
    </row>
    <row r="189" spans="1:3" ht="12.75">
      <c r="A189" s="94" t="s">
        <v>1556</v>
      </c>
      <c r="B189" s="86">
        <v>2455</v>
      </c>
      <c r="C189" s="91"/>
    </row>
    <row r="190" spans="1:3" ht="12.75">
      <c r="A190" s="94" t="s">
        <v>656</v>
      </c>
      <c r="B190" s="78">
        <v>8000</v>
      </c>
      <c r="C190" s="77"/>
    </row>
    <row r="191" spans="1:3" ht="12.75">
      <c r="A191" s="92" t="s">
        <v>657</v>
      </c>
      <c r="B191" s="78">
        <v>9975</v>
      </c>
      <c r="C191" s="77"/>
    </row>
    <row r="192" spans="1:3" ht="12.75">
      <c r="A192" s="92" t="s">
        <v>658</v>
      </c>
      <c r="B192" s="78">
        <v>20000</v>
      </c>
      <c r="C192" s="77"/>
    </row>
    <row r="193" spans="1:3" ht="12.75">
      <c r="A193" s="92" t="s">
        <v>659</v>
      </c>
      <c r="B193" s="78">
        <v>50</v>
      </c>
      <c r="C193" s="77"/>
    </row>
    <row r="194" spans="1:3" ht="12.75">
      <c r="A194" s="90" t="s">
        <v>1554</v>
      </c>
      <c r="B194" s="86">
        <v>32049.5</v>
      </c>
      <c r="C194" s="91"/>
    </row>
    <row r="195" spans="1:3" ht="12.75">
      <c r="A195" s="92" t="s">
        <v>660</v>
      </c>
      <c r="B195" s="78">
        <v>29889.5</v>
      </c>
      <c r="C195" s="77"/>
    </row>
    <row r="196" spans="1:3" ht="12.75">
      <c r="A196" s="94" t="s">
        <v>661</v>
      </c>
      <c r="B196" s="78">
        <v>2160</v>
      </c>
      <c r="C196" s="77"/>
    </row>
    <row r="197" spans="1:3" ht="12.75">
      <c r="A197" s="88" t="s">
        <v>739</v>
      </c>
      <c r="B197" s="86">
        <v>3556510.95</v>
      </c>
      <c r="C197" s="86">
        <v>123850</v>
      </c>
    </row>
    <row r="198" spans="1:3" ht="12.75">
      <c r="A198" s="76" t="s">
        <v>740</v>
      </c>
      <c r="B198" s="75">
        <v>227738.17</v>
      </c>
      <c r="C198" s="75">
        <v>123850</v>
      </c>
    </row>
    <row r="199" spans="1:3" ht="12.75">
      <c r="A199" s="92" t="s">
        <v>1533</v>
      </c>
      <c r="B199" s="85">
        <v>844</v>
      </c>
      <c r="C199" s="93"/>
    </row>
    <row r="200" spans="1:3" ht="12.75">
      <c r="A200" s="94" t="s">
        <v>1534</v>
      </c>
      <c r="B200" s="87">
        <v>3228</v>
      </c>
      <c r="C200" s="87"/>
    </row>
    <row r="201" spans="1:3" ht="12.75">
      <c r="A201" s="94" t="s">
        <v>1535</v>
      </c>
      <c r="B201" s="78">
        <v>3515</v>
      </c>
      <c r="C201" s="77"/>
    </row>
    <row r="202" spans="1:3" ht="12.75">
      <c r="A202" s="94" t="s">
        <v>1493</v>
      </c>
      <c r="B202" s="78">
        <v>916.82</v>
      </c>
      <c r="C202" s="77"/>
    </row>
    <row r="203" spans="1:3" ht="12.75">
      <c r="A203" s="92" t="s">
        <v>662</v>
      </c>
      <c r="B203" s="78">
        <v>4073</v>
      </c>
      <c r="C203" s="77"/>
    </row>
    <row r="204" spans="1:3" ht="12.75">
      <c r="A204" s="94" t="s">
        <v>1540</v>
      </c>
      <c r="B204" s="78">
        <v>886</v>
      </c>
      <c r="C204" s="77"/>
    </row>
    <row r="205" spans="1:3" ht="12.75">
      <c r="A205" s="92" t="s">
        <v>663</v>
      </c>
      <c r="B205" s="78">
        <v>15881.28</v>
      </c>
      <c r="C205" s="77"/>
    </row>
    <row r="206" spans="1:3" ht="12.75">
      <c r="A206" s="94" t="s">
        <v>1495</v>
      </c>
      <c r="B206" s="82">
        <v>91680.5</v>
      </c>
      <c r="C206" s="81"/>
    </row>
    <row r="207" spans="1:3" ht="12.75">
      <c r="A207" s="92" t="s">
        <v>1536</v>
      </c>
      <c r="B207" s="82"/>
      <c r="C207" s="82">
        <v>109451</v>
      </c>
    </row>
    <row r="208" spans="1:3" ht="12.75">
      <c r="A208" s="94" t="s">
        <v>1541</v>
      </c>
      <c r="B208" s="82">
        <v>777</v>
      </c>
      <c r="C208" s="81"/>
    </row>
    <row r="209" spans="1:3" ht="12.75">
      <c r="A209" s="90" t="s">
        <v>1538</v>
      </c>
      <c r="B209" s="82"/>
      <c r="C209" s="82">
        <v>14399</v>
      </c>
    </row>
    <row r="210" spans="1:3" ht="12.75">
      <c r="A210" s="90" t="s">
        <v>1499</v>
      </c>
      <c r="B210" s="82">
        <v>78421</v>
      </c>
      <c r="C210" s="81"/>
    </row>
    <row r="211" spans="1:3" ht="12.75">
      <c r="A211" s="76" t="s">
        <v>1539</v>
      </c>
      <c r="B211" s="82">
        <v>27515.57</v>
      </c>
      <c r="C211" s="82"/>
    </row>
    <row r="212" spans="1:3" ht="12.75">
      <c r="A212" s="92" t="s">
        <v>743</v>
      </c>
      <c r="B212" s="78">
        <v>2830053</v>
      </c>
      <c r="C212" s="77"/>
    </row>
    <row r="213" spans="1:3" ht="12.75">
      <c r="A213" s="90" t="s">
        <v>744</v>
      </c>
      <c r="B213" s="78">
        <v>495219.6</v>
      </c>
      <c r="C213" s="77"/>
    </row>
    <row r="214" spans="1:3" ht="12.75">
      <c r="A214" s="90" t="s">
        <v>745</v>
      </c>
      <c r="B214" s="78">
        <v>3500.18</v>
      </c>
      <c r="C214" s="77"/>
    </row>
    <row r="215" spans="1:3" ht="12.75">
      <c r="A215" s="88" t="s">
        <v>746</v>
      </c>
      <c r="B215" s="86">
        <v>756995.32</v>
      </c>
      <c r="C215" s="86">
        <v>3250</v>
      </c>
    </row>
    <row r="216" spans="1:3" ht="12.75">
      <c r="A216" s="76" t="s">
        <v>747</v>
      </c>
      <c r="B216" s="87">
        <v>551300</v>
      </c>
      <c r="C216" s="87"/>
    </row>
    <row r="217" spans="1:3" ht="12.75">
      <c r="A217" s="92" t="s">
        <v>664</v>
      </c>
      <c r="B217" s="78">
        <v>551300</v>
      </c>
      <c r="C217" s="77"/>
    </row>
    <row r="218" spans="1:3" ht="12.75">
      <c r="A218" s="88" t="s">
        <v>1290</v>
      </c>
      <c r="B218" s="86">
        <v>173460.32</v>
      </c>
      <c r="C218" s="86">
        <v>3250</v>
      </c>
    </row>
    <row r="219" spans="1:3" ht="12.75">
      <c r="A219" s="90" t="s">
        <v>665</v>
      </c>
      <c r="B219" s="78">
        <v>10500</v>
      </c>
      <c r="C219" s="78">
        <v>1000</v>
      </c>
    </row>
    <row r="220" spans="1:3" ht="12.75">
      <c r="A220" s="90" t="s">
        <v>1507</v>
      </c>
      <c r="B220" s="78">
        <v>500</v>
      </c>
      <c r="C220" s="77"/>
    </row>
    <row r="221" spans="1:3" ht="12.75">
      <c r="A221" s="92" t="s">
        <v>666</v>
      </c>
      <c r="B221" s="78">
        <v>6145.9</v>
      </c>
      <c r="C221" s="77"/>
    </row>
    <row r="222" spans="1:3" ht="12.75">
      <c r="A222" s="92" t="s">
        <v>1506</v>
      </c>
      <c r="B222" s="80">
        <v>1000</v>
      </c>
      <c r="C222" s="80"/>
    </row>
    <row r="223" spans="1:3" ht="12.75">
      <c r="A223" s="76" t="s">
        <v>1508</v>
      </c>
      <c r="B223" s="78">
        <v>1000</v>
      </c>
      <c r="C223" s="78"/>
    </row>
    <row r="224" spans="1:3" ht="12.75">
      <c r="A224" s="76" t="s">
        <v>1509</v>
      </c>
      <c r="B224" s="78">
        <v>450</v>
      </c>
      <c r="C224" s="78"/>
    </row>
    <row r="225" spans="1:3" ht="12.75">
      <c r="A225" s="76" t="s">
        <v>1510</v>
      </c>
      <c r="B225" s="78">
        <v>8047</v>
      </c>
      <c r="C225" s="78"/>
    </row>
    <row r="226" spans="1:3" ht="12.75">
      <c r="A226" s="90" t="s">
        <v>667</v>
      </c>
      <c r="B226" s="78"/>
      <c r="C226" s="78">
        <v>2250</v>
      </c>
    </row>
    <row r="227" spans="1:3" ht="12.75">
      <c r="A227" s="90" t="s">
        <v>668</v>
      </c>
      <c r="B227" s="95">
        <v>3524</v>
      </c>
      <c r="C227" s="96"/>
    </row>
    <row r="228" spans="1:3" ht="12.75">
      <c r="A228" s="92" t="s">
        <v>1514</v>
      </c>
      <c r="B228" s="95">
        <v>9410</v>
      </c>
      <c r="C228" s="95"/>
    </row>
    <row r="229" spans="1:3" ht="12.75">
      <c r="A229" s="92" t="s">
        <v>1516</v>
      </c>
      <c r="B229" s="80">
        <v>1800</v>
      </c>
      <c r="C229" s="80"/>
    </row>
    <row r="230" spans="1:3" ht="12.75">
      <c r="A230" s="90" t="s">
        <v>1515</v>
      </c>
      <c r="B230" s="75">
        <v>5035</v>
      </c>
      <c r="C230" s="75"/>
    </row>
    <row r="231" spans="1:3" ht="12.75">
      <c r="A231" s="92" t="s">
        <v>669</v>
      </c>
      <c r="B231" s="78">
        <v>18955.5</v>
      </c>
      <c r="C231" s="78"/>
    </row>
    <row r="232" spans="1:3" ht="12.75">
      <c r="A232" s="90" t="s">
        <v>1518</v>
      </c>
      <c r="B232" s="82">
        <v>86.5</v>
      </c>
      <c r="C232" s="82"/>
    </row>
    <row r="233" spans="1:3" ht="12.75">
      <c r="A233" s="92" t="s">
        <v>670</v>
      </c>
      <c r="B233" s="82">
        <v>29887</v>
      </c>
      <c r="C233" s="82"/>
    </row>
    <row r="234" spans="1:3" ht="12.75">
      <c r="A234" s="92" t="s">
        <v>671</v>
      </c>
      <c r="B234" s="82">
        <v>25000</v>
      </c>
      <c r="C234" s="82"/>
    </row>
    <row r="235" spans="1:3" ht="12.75">
      <c r="A235" s="90" t="s">
        <v>1520</v>
      </c>
      <c r="B235" s="82">
        <v>1000</v>
      </c>
      <c r="C235" s="82"/>
    </row>
    <row r="236" spans="1:3" ht="12.75">
      <c r="A236" s="90" t="s">
        <v>1521</v>
      </c>
      <c r="B236" s="82">
        <v>334</v>
      </c>
      <c r="C236" s="82"/>
    </row>
    <row r="237" spans="1:3" ht="12.75">
      <c r="A237" s="90" t="s">
        <v>1522</v>
      </c>
      <c r="B237" s="82">
        <v>500</v>
      </c>
      <c r="C237" s="82"/>
    </row>
    <row r="238" spans="1:3" ht="12.75">
      <c r="A238" s="90" t="s">
        <v>1524</v>
      </c>
      <c r="B238" s="82">
        <v>20708</v>
      </c>
      <c r="C238" s="82"/>
    </row>
    <row r="239" spans="1:3" ht="12.75">
      <c r="A239" s="94" t="s">
        <v>1525</v>
      </c>
      <c r="B239" s="82">
        <v>1000</v>
      </c>
      <c r="C239" s="82"/>
    </row>
    <row r="240" spans="1:3" ht="12.75">
      <c r="A240" s="92" t="s">
        <v>672</v>
      </c>
      <c r="B240" s="82">
        <v>992.87</v>
      </c>
      <c r="C240" s="82"/>
    </row>
    <row r="241" spans="1:3" ht="12.75">
      <c r="A241" s="90" t="s">
        <v>1527</v>
      </c>
      <c r="B241" s="82">
        <v>450</v>
      </c>
      <c r="C241" s="82"/>
    </row>
    <row r="242" spans="1:3" ht="12.75">
      <c r="A242" s="90" t="s">
        <v>1528</v>
      </c>
      <c r="B242" s="80">
        <v>20000</v>
      </c>
      <c r="C242" s="80"/>
    </row>
    <row r="243" spans="1:3" ht="12.75">
      <c r="A243" s="90" t="s">
        <v>673</v>
      </c>
      <c r="B243" s="75">
        <v>4699.55</v>
      </c>
      <c r="C243" s="74"/>
    </row>
    <row r="244" spans="1:3" ht="12.75">
      <c r="A244" s="76" t="s">
        <v>1530</v>
      </c>
      <c r="B244" s="82">
        <v>385</v>
      </c>
      <c r="C244" s="81"/>
    </row>
    <row r="245" spans="1:3" ht="12.75">
      <c r="A245" s="90" t="s">
        <v>674</v>
      </c>
      <c r="B245" s="82">
        <v>1000</v>
      </c>
      <c r="C245" s="81"/>
    </row>
    <row r="246" spans="1:3" ht="12.75">
      <c r="A246" s="90" t="s">
        <v>1531</v>
      </c>
      <c r="B246" s="85">
        <v>450</v>
      </c>
      <c r="C246" s="85"/>
    </row>
    <row r="247" spans="1:3" ht="12.75">
      <c r="A247" s="90" t="s">
        <v>1532</v>
      </c>
      <c r="B247" s="78">
        <v>600</v>
      </c>
      <c r="C247" s="77"/>
    </row>
    <row r="248" spans="1:3" ht="12.75">
      <c r="A248" s="76" t="s">
        <v>748</v>
      </c>
      <c r="B248" s="78">
        <v>32235</v>
      </c>
      <c r="C248" s="77"/>
    </row>
    <row r="249" spans="1:3" ht="12.75">
      <c r="A249" s="76" t="s">
        <v>11</v>
      </c>
      <c r="B249" s="86">
        <v>640</v>
      </c>
      <c r="C249" s="91"/>
    </row>
    <row r="250" spans="1:3" ht="12.75">
      <c r="A250" s="90" t="s">
        <v>749</v>
      </c>
      <c r="B250" s="78">
        <v>640</v>
      </c>
      <c r="C250" s="77"/>
    </row>
    <row r="251" spans="1:3" ht="12.75">
      <c r="A251" s="76" t="s">
        <v>750</v>
      </c>
      <c r="B251" s="82">
        <v>146489</v>
      </c>
      <c r="C251" s="81"/>
    </row>
    <row r="252" spans="1:3" ht="12.75">
      <c r="A252" s="76" t="s">
        <v>751</v>
      </c>
      <c r="B252" s="82"/>
      <c r="C252" s="82">
        <v>142506</v>
      </c>
    </row>
    <row r="253" spans="1:3" ht="12.75">
      <c r="A253" s="83" t="s">
        <v>752</v>
      </c>
      <c r="B253" s="85">
        <v>96148397.84</v>
      </c>
      <c r="C253" s="93"/>
    </row>
    <row r="254" spans="1:3" ht="12.75">
      <c r="A254" s="76" t="s">
        <v>1646</v>
      </c>
      <c r="B254" s="85">
        <v>40504</v>
      </c>
      <c r="C254" s="93"/>
    </row>
    <row r="255" spans="1:3" ht="12.75">
      <c r="A255" s="76" t="s">
        <v>1647</v>
      </c>
      <c r="B255" s="87">
        <v>283222</v>
      </c>
      <c r="C255" s="89"/>
    </row>
    <row r="256" spans="1:3" ht="12.75">
      <c r="A256" s="76" t="s">
        <v>753</v>
      </c>
      <c r="B256" s="78">
        <v>487220</v>
      </c>
      <c r="C256" s="77"/>
    </row>
    <row r="257" spans="1:3" ht="12.75">
      <c r="A257" s="76" t="s">
        <v>754</v>
      </c>
      <c r="B257" s="78">
        <v>198091</v>
      </c>
      <c r="C257" s="77"/>
    </row>
    <row r="258" spans="1:3" ht="12.75">
      <c r="A258" s="76" t="s">
        <v>1648</v>
      </c>
      <c r="B258" s="78">
        <v>87081</v>
      </c>
      <c r="C258" s="78"/>
    </row>
    <row r="259" spans="1:3" ht="12.75">
      <c r="A259" s="76" t="s">
        <v>755</v>
      </c>
      <c r="B259" s="78">
        <v>239176.4</v>
      </c>
      <c r="C259" s="77"/>
    </row>
    <row r="260" spans="1:3" ht="12.75">
      <c r="A260" s="76" t="s">
        <v>1652</v>
      </c>
      <c r="B260" s="82">
        <v>2071</v>
      </c>
      <c r="C260" s="81"/>
    </row>
    <row r="261" spans="1:3" ht="12.75">
      <c r="A261" s="76" t="s">
        <v>1653</v>
      </c>
      <c r="B261" s="85">
        <v>66880</v>
      </c>
      <c r="C261" s="93"/>
    </row>
    <row r="262" spans="1:3" ht="12.75">
      <c r="A262" s="76" t="s">
        <v>1654</v>
      </c>
      <c r="B262" s="78">
        <v>71618</v>
      </c>
      <c r="C262" s="77"/>
    </row>
    <row r="263" spans="1:3" ht="12.75">
      <c r="A263" s="76" t="s">
        <v>756</v>
      </c>
      <c r="B263" s="82">
        <v>61144</v>
      </c>
      <c r="C263" s="81"/>
    </row>
    <row r="264" spans="1:3" ht="12.75">
      <c r="A264" s="76" t="s">
        <v>1655</v>
      </c>
      <c r="B264" s="82">
        <v>55068</v>
      </c>
      <c r="C264" s="81"/>
    </row>
    <row r="265" spans="1:3" ht="12.75">
      <c r="A265" s="76" t="s">
        <v>757</v>
      </c>
      <c r="B265" s="85">
        <v>457846</v>
      </c>
      <c r="C265" s="93"/>
    </row>
    <row r="266" spans="1:3" ht="12.75">
      <c r="A266" s="76" t="s">
        <v>758</v>
      </c>
      <c r="B266" s="82">
        <v>479694</v>
      </c>
      <c r="C266" s="81"/>
    </row>
    <row r="267" spans="1:3" ht="12.75">
      <c r="A267" s="76" t="s">
        <v>759</v>
      </c>
      <c r="B267" s="82">
        <v>2152195.79</v>
      </c>
      <c r="C267" s="81"/>
    </row>
    <row r="268" spans="1:3" ht="12.75">
      <c r="A268" s="76" t="s">
        <v>760</v>
      </c>
      <c r="B268" s="85">
        <v>53000</v>
      </c>
      <c r="C268" s="93"/>
    </row>
    <row r="269" spans="1:3" ht="12.75">
      <c r="A269" s="76" t="s">
        <v>761</v>
      </c>
      <c r="B269" s="82">
        <v>5993</v>
      </c>
      <c r="C269" s="81"/>
    </row>
    <row r="270" spans="1:3" ht="12.75">
      <c r="A270" s="76" t="s">
        <v>762</v>
      </c>
      <c r="B270" s="82">
        <v>120062</v>
      </c>
      <c r="C270" s="81"/>
    </row>
    <row r="271" spans="1:3" ht="12.75">
      <c r="A271" s="76" t="s">
        <v>763</v>
      </c>
      <c r="B271" s="82">
        <v>2172110</v>
      </c>
      <c r="C271" s="81"/>
    </row>
    <row r="272" spans="1:3" ht="12.75">
      <c r="A272" s="76" t="s">
        <v>764</v>
      </c>
      <c r="B272" s="82">
        <v>2909350.67</v>
      </c>
      <c r="C272" s="81"/>
    </row>
    <row r="273" spans="1:3" ht="12.75">
      <c r="A273" s="76" t="s">
        <v>765</v>
      </c>
      <c r="B273" s="78">
        <v>6261161.9</v>
      </c>
      <c r="C273" s="78"/>
    </row>
    <row r="274" spans="1:3" ht="12.75">
      <c r="A274" s="76" t="s">
        <v>1066</v>
      </c>
      <c r="B274" s="86">
        <v>40807171.66</v>
      </c>
      <c r="C274" s="91"/>
    </row>
    <row r="275" spans="1:3" ht="12.75">
      <c r="A275" s="76" t="s">
        <v>766</v>
      </c>
      <c r="B275" s="78">
        <v>2076463.6</v>
      </c>
      <c r="C275" s="77"/>
    </row>
    <row r="276" spans="1:3" ht="12.75">
      <c r="A276" s="76" t="s">
        <v>767</v>
      </c>
      <c r="B276" s="78">
        <v>7491</v>
      </c>
      <c r="C276" s="78"/>
    </row>
    <row r="277" spans="1:3" ht="12.75">
      <c r="A277" s="76" t="s">
        <v>1406</v>
      </c>
      <c r="B277" s="86">
        <v>5762842.31</v>
      </c>
      <c r="C277" s="91"/>
    </row>
    <row r="278" spans="1:3" ht="12.75">
      <c r="A278" s="88" t="s">
        <v>768</v>
      </c>
      <c r="B278" s="78"/>
      <c r="C278" s="78">
        <v>120000</v>
      </c>
    </row>
    <row r="279" spans="1:3" ht="12.75">
      <c r="A279" s="76" t="s">
        <v>769</v>
      </c>
      <c r="B279" s="80">
        <v>2000</v>
      </c>
      <c r="C279" s="80"/>
    </row>
    <row r="280" spans="1:3" ht="12.75">
      <c r="A280" s="76" t="s">
        <v>770</v>
      </c>
      <c r="B280" s="78">
        <v>891712</v>
      </c>
      <c r="C280" s="78"/>
    </row>
    <row r="281" spans="1:3" ht="12.75">
      <c r="A281" s="88" t="s">
        <v>771</v>
      </c>
      <c r="B281" s="78">
        <v>2167.36</v>
      </c>
      <c r="C281" s="78"/>
    </row>
    <row r="282" spans="1:3" ht="12.75">
      <c r="A282" s="76" t="s">
        <v>772</v>
      </c>
      <c r="B282" s="78">
        <v>900</v>
      </c>
      <c r="C282" s="78"/>
    </row>
    <row r="283" spans="1:3" ht="12.75">
      <c r="A283" s="76" t="s">
        <v>773</v>
      </c>
      <c r="B283" s="86">
        <v>590331.23</v>
      </c>
      <c r="C283" s="86"/>
    </row>
    <row r="284" spans="1:3" ht="12.75">
      <c r="A284" s="76" t="s">
        <v>774</v>
      </c>
      <c r="B284" s="95">
        <v>603658.71</v>
      </c>
      <c r="C284" s="96"/>
    </row>
    <row r="285" spans="1:3" ht="12.75">
      <c r="A285" s="76" t="s">
        <v>775</v>
      </c>
      <c r="B285" s="80">
        <v>104993</v>
      </c>
      <c r="C285" s="80"/>
    </row>
    <row r="286" spans="1:3" ht="12.75">
      <c r="A286" s="76" t="s">
        <v>776</v>
      </c>
      <c r="B286" s="75">
        <v>569522</v>
      </c>
      <c r="C286" s="75"/>
    </row>
    <row r="287" spans="1:3" ht="12.75">
      <c r="A287" s="76" t="s">
        <v>777</v>
      </c>
      <c r="B287" s="78">
        <v>842.5</v>
      </c>
      <c r="C287" s="77"/>
    </row>
    <row r="288" spans="1:3" ht="12.75">
      <c r="A288" s="76" t="s">
        <v>811</v>
      </c>
      <c r="B288" s="78">
        <v>847779.77</v>
      </c>
      <c r="C288" s="77"/>
    </row>
    <row r="289" spans="1:3" ht="12.75">
      <c r="A289" s="76" t="s">
        <v>12</v>
      </c>
      <c r="B289" s="78"/>
      <c r="C289" s="78">
        <v>2960</v>
      </c>
    </row>
    <row r="290" spans="1:3" ht="12.75">
      <c r="A290" s="76" t="s">
        <v>13</v>
      </c>
      <c r="B290" s="86">
        <v>7430</v>
      </c>
      <c r="C290" s="91"/>
    </row>
    <row r="291" spans="1:3" ht="12.75">
      <c r="A291" s="76" t="s">
        <v>812</v>
      </c>
      <c r="B291" s="78">
        <v>1</v>
      </c>
      <c r="C291" s="77"/>
    </row>
    <row r="292" spans="1:3" ht="12.75">
      <c r="A292" s="76" t="s">
        <v>1067</v>
      </c>
      <c r="B292" s="78">
        <v>1870000.35</v>
      </c>
      <c r="C292" s="77"/>
    </row>
    <row r="293" spans="1:3" ht="12.75">
      <c r="A293" s="97" t="s">
        <v>813</v>
      </c>
      <c r="B293" s="72">
        <v>300410</v>
      </c>
      <c r="C293" s="72"/>
    </row>
    <row r="294" spans="1:3" ht="12.75">
      <c r="A294" s="76" t="s">
        <v>1661</v>
      </c>
      <c r="B294" s="85">
        <v>4296</v>
      </c>
      <c r="C294" s="85"/>
    </row>
    <row r="295" spans="1:3" ht="12.75">
      <c r="A295" s="76" t="s">
        <v>814</v>
      </c>
      <c r="B295" s="78">
        <v>916.77</v>
      </c>
      <c r="C295" s="77"/>
    </row>
    <row r="296" spans="1:3" ht="12.75">
      <c r="A296" s="76" t="s">
        <v>1662</v>
      </c>
      <c r="B296" s="86">
        <v>15631</v>
      </c>
      <c r="C296" s="91"/>
    </row>
    <row r="297" spans="1:3" ht="12.75">
      <c r="A297" s="76" t="s">
        <v>1663</v>
      </c>
      <c r="B297" s="78">
        <v>2438.2</v>
      </c>
      <c r="C297" s="77"/>
    </row>
    <row r="298" spans="1:3" ht="12.75">
      <c r="A298" s="76" t="s">
        <v>1664</v>
      </c>
      <c r="B298" s="78">
        <v>5972</v>
      </c>
      <c r="C298" s="77"/>
    </row>
    <row r="299" spans="1:3" ht="12.75">
      <c r="A299" s="76" t="s">
        <v>815</v>
      </c>
      <c r="B299" s="78">
        <v>4640776.2</v>
      </c>
      <c r="C299" s="77"/>
    </row>
    <row r="300" spans="1:3" ht="12.75">
      <c r="A300" s="76" t="s">
        <v>816</v>
      </c>
      <c r="B300" s="86">
        <v>930</v>
      </c>
      <c r="C300" s="86"/>
    </row>
    <row r="301" spans="1:3" ht="12.75">
      <c r="A301" s="76" t="s">
        <v>817</v>
      </c>
      <c r="B301" s="78">
        <v>209749.85</v>
      </c>
      <c r="C301" s="78"/>
    </row>
    <row r="302" spans="1:3" ht="12.75">
      <c r="A302" s="76" t="s">
        <v>818</v>
      </c>
      <c r="B302" s="78"/>
      <c r="C302" s="78">
        <v>6230.75</v>
      </c>
    </row>
    <row r="303" spans="1:3" ht="12.75">
      <c r="A303" s="88" t="s">
        <v>819</v>
      </c>
      <c r="B303" s="86">
        <v>867729.2</v>
      </c>
      <c r="C303" s="91"/>
    </row>
    <row r="304" spans="1:3" ht="12.75">
      <c r="A304" s="76" t="s">
        <v>820</v>
      </c>
      <c r="B304" s="78">
        <v>2226633.77</v>
      </c>
      <c r="C304" s="77"/>
    </row>
    <row r="305" spans="1:3" ht="12.75">
      <c r="A305" s="76" t="s">
        <v>821</v>
      </c>
      <c r="B305" s="78">
        <v>175214</v>
      </c>
      <c r="C305" s="77"/>
    </row>
    <row r="306" spans="1:3" ht="12.75">
      <c r="A306" s="76" t="s">
        <v>1068</v>
      </c>
      <c r="B306" s="78">
        <v>500069</v>
      </c>
      <c r="C306" s="77"/>
    </row>
    <row r="307" spans="1:3" ht="12.75">
      <c r="A307" s="76" t="s">
        <v>822</v>
      </c>
      <c r="B307" s="78">
        <v>1587513.8</v>
      </c>
      <c r="C307" s="77"/>
    </row>
    <row r="308" spans="1:3" ht="12.75">
      <c r="A308" s="76" t="s">
        <v>823</v>
      </c>
      <c r="B308" s="78"/>
      <c r="C308" s="78">
        <v>0.93</v>
      </c>
    </row>
    <row r="309" spans="1:3" ht="12.75">
      <c r="A309" s="76" t="s">
        <v>824</v>
      </c>
      <c r="B309" s="78">
        <v>473292</v>
      </c>
      <c r="C309" s="77"/>
    </row>
    <row r="310" spans="1:3" ht="12.75">
      <c r="A310" s="76" t="s">
        <v>825</v>
      </c>
      <c r="B310" s="86">
        <v>2787798</v>
      </c>
      <c r="C310" s="91"/>
    </row>
    <row r="311" spans="1:3" ht="12.75">
      <c r="A311" s="76" t="s">
        <v>826</v>
      </c>
      <c r="B311" s="78">
        <v>5507</v>
      </c>
      <c r="C311" s="77"/>
    </row>
    <row r="312" spans="1:3" ht="12.75">
      <c r="A312" s="76" t="s">
        <v>827</v>
      </c>
      <c r="B312" s="78">
        <v>9000</v>
      </c>
      <c r="C312" s="77"/>
    </row>
    <row r="313" spans="1:3" ht="12.75">
      <c r="A313" s="76" t="s">
        <v>828</v>
      </c>
      <c r="B313" s="78"/>
      <c r="C313" s="78">
        <v>359924</v>
      </c>
    </row>
    <row r="314" spans="1:3" ht="12.75">
      <c r="A314" s="76" t="s">
        <v>1069</v>
      </c>
      <c r="B314" s="78">
        <v>2782037.8</v>
      </c>
      <c r="C314" s="77"/>
    </row>
    <row r="315" spans="1:3" ht="12.75">
      <c r="A315" s="76" t="s">
        <v>3</v>
      </c>
      <c r="B315" s="78">
        <v>3758</v>
      </c>
      <c r="C315" s="77"/>
    </row>
    <row r="316" spans="1:3" ht="12.75">
      <c r="A316" s="76" t="s">
        <v>829</v>
      </c>
      <c r="B316" s="82">
        <v>157190</v>
      </c>
      <c r="C316" s="81"/>
    </row>
    <row r="317" spans="1:3" ht="12.75">
      <c r="A317" s="88" t="s">
        <v>830</v>
      </c>
      <c r="B317" s="82">
        <v>55510</v>
      </c>
      <c r="C317" s="81"/>
    </row>
    <row r="318" spans="1:3" ht="12.75">
      <c r="A318" s="76" t="s">
        <v>831</v>
      </c>
      <c r="B318" s="82">
        <v>19977.66</v>
      </c>
      <c r="C318" s="81"/>
    </row>
    <row r="319" spans="1:3" ht="12.75">
      <c r="A319" s="76" t="s">
        <v>832</v>
      </c>
      <c r="B319" s="82">
        <v>6709737.5</v>
      </c>
      <c r="C319" s="81"/>
    </row>
    <row r="320" spans="1:3" ht="12.75">
      <c r="A320" s="76" t="s">
        <v>833</v>
      </c>
      <c r="B320" s="82">
        <v>116262</v>
      </c>
      <c r="C320" s="81"/>
    </row>
    <row r="321" spans="1:3" ht="12.75">
      <c r="A321" s="76" t="s">
        <v>834</v>
      </c>
      <c r="B321" s="82">
        <v>40000</v>
      </c>
      <c r="C321" s="81"/>
    </row>
    <row r="322" spans="1:3" ht="12.75">
      <c r="A322" s="76" t="s">
        <v>4</v>
      </c>
      <c r="B322" s="82">
        <v>1450</v>
      </c>
      <c r="C322" s="81"/>
    </row>
    <row r="323" spans="1:3" ht="12.75">
      <c r="A323" s="76" t="s">
        <v>835</v>
      </c>
      <c r="B323" s="82">
        <v>117400.8</v>
      </c>
      <c r="C323" s="81"/>
    </row>
    <row r="324" spans="1:3" ht="12.75">
      <c r="A324" s="76" t="s">
        <v>836</v>
      </c>
      <c r="B324" s="82">
        <v>2075</v>
      </c>
      <c r="C324" s="82"/>
    </row>
    <row r="325" spans="1:3" ht="12.75">
      <c r="A325" s="88" t="s">
        <v>10</v>
      </c>
      <c r="B325" s="82">
        <v>10500</v>
      </c>
      <c r="C325" s="81"/>
    </row>
    <row r="326" spans="1:3" ht="12.75">
      <c r="A326" s="76" t="s">
        <v>837</v>
      </c>
      <c r="B326" s="78">
        <v>16089</v>
      </c>
      <c r="C326" s="77"/>
    </row>
    <row r="327" spans="1:3" ht="12.75">
      <c r="A327" s="76" t="s">
        <v>838</v>
      </c>
      <c r="B327" s="78">
        <v>223065</v>
      </c>
      <c r="C327" s="77"/>
    </row>
    <row r="328" spans="1:3" ht="12.75">
      <c r="A328" s="76" t="s">
        <v>839</v>
      </c>
      <c r="B328" s="78">
        <v>53309</v>
      </c>
      <c r="C328" s="77"/>
    </row>
    <row r="329" spans="1:3" ht="12.75">
      <c r="A329" s="76" t="s">
        <v>840</v>
      </c>
      <c r="B329" s="80">
        <v>1966356</v>
      </c>
      <c r="C329" s="80"/>
    </row>
    <row r="330" spans="1:3" ht="12.75">
      <c r="A330" s="76" t="s">
        <v>841</v>
      </c>
      <c r="B330" s="82">
        <v>200123.72</v>
      </c>
      <c r="C330" s="82"/>
    </row>
    <row r="331" spans="1:3" ht="12.75">
      <c r="A331" s="98" t="s">
        <v>842</v>
      </c>
      <c r="B331" s="80">
        <v>3272.54</v>
      </c>
      <c r="C331" s="80"/>
    </row>
    <row r="332" spans="1:3" ht="12.75">
      <c r="A332" s="83" t="s">
        <v>327</v>
      </c>
      <c r="B332" s="75">
        <v>2612.54</v>
      </c>
      <c r="C332" s="74"/>
    </row>
    <row r="333" spans="1:3" ht="12.75">
      <c r="A333" s="88" t="s">
        <v>675</v>
      </c>
      <c r="B333" s="82">
        <v>660</v>
      </c>
      <c r="C333" s="81"/>
    </row>
    <row r="334" spans="1:3" ht="12.75">
      <c r="A334" s="83" t="s">
        <v>843</v>
      </c>
      <c r="B334" s="85">
        <v>113490794.83</v>
      </c>
      <c r="C334" s="93"/>
    </row>
    <row r="335" spans="1:3" ht="12.75">
      <c r="A335" s="99" t="s">
        <v>844</v>
      </c>
      <c r="B335" s="87">
        <v>86157467</v>
      </c>
      <c r="C335" s="87"/>
    </row>
    <row r="336" spans="1:3" ht="12.75">
      <c r="A336" s="90" t="s">
        <v>845</v>
      </c>
      <c r="B336" s="87">
        <v>11158467</v>
      </c>
      <c r="C336" s="89"/>
    </row>
    <row r="337" spans="1:3" ht="12.75">
      <c r="A337" s="90" t="s">
        <v>846</v>
      </c>
      <c r="B337" s="78">
        <v>30000000</v>
      </c>
      <c r="C337" s="77"/>
    </row>
    <row r="338" spans="1:3" ht="12.75">
      <c r="A338" s="90" t="s">
        <v>847</v>
      </c>
      <c r="B338" s="78">
        <v>44999000</v>
      </c>
      <c r="C338" s="77"/>
    </row>
    <row r="339" spans="1:3" ht="12.75">
      <c r="A339" s="76" t="s">
        <v>848</v>
      </c>
      <c r="B339" s="86">
        <v>27144549.83</v>
      </c>
      <c r="C339" s="91"/>
    </row>
    <row r="340" spans="1:3" ht="12.75">
      <c r="A340" s="90" t="s">
        <v>849</v>
      </c>
      <c r="B340" s="78">
        <v>3773219.07</v>
      </c>
      <c r="C340" s="77"/>
    </row>
    <row r="341" spans="1:3" ht="12.75">
      <c r="A341" s="90" t="s">
        <v>850</v>
      </c>
      <c r="B341" s="78">
        <v>4387.17</v>
      </c>
      <c r="C341" s="77"/>
    </row>
    <row r="342" spans="1:3" ht="12.75">
      <c r="A342" s="90" t="s">
        <v>851</v>
      </c>
      <c r="B342" s="78">
        <v>278102.72</v>
      </c>
      <c r="C342" s="77"/>
    </row>
    <row r="343" spans="1:3" ht="12.75">
      <c r="A343" s="90" t="s">
        <v>852</v>
      </c>
      <c r="B343" s="78">
        <v>9625651</v>
      </c>
      <c r="C343" s="77"/>
    </row>
    <row r="344" spans="1:3" ht="12.75">
      <c r="A344" s="90" t="s">
        <v>853</v>
      </c>
      <c r="B344" s="78">
        <v>915767.91</v>
      </c>
      <c r="C344" s="77"/>
    </row>
    <row r="345" spans="1:3" ht="12.75">
      <c r="A345" s="92" t="s">
        <v>854</v>
      </c>
      <c r="B345" s="78">
        <v>471.52</v>
      </c>
      <c r="C345" s="78"/>
    </row>
    <row r="346" spans="1:3" ht="12.75">
      <c r="A346" s="90" t="s">
        <v>855</v>
      </c>
      <c r="B346" s="78">
        <v>1015545.15</v>
      </c>
      <c r="C346" s="77"/>
    </row>
    <row r="347" spans="1:3" ht="12.75">
      <c r="A347" s="90" t="s">
        <v>856</v>
      </c>
      <c r="B347" s="78">
        <v>11531405.29</v>
      </c>
      <c r="C347" s="77"/>
    </row>
    <row r="348" spans="1:3" ht="12.75">
      <c r="A348" s="76" t="s">
        <v>862</v>
      </c>
      <c r="B348" s="82">
        <v>188778</v>
      </c>
      <c r="C348" s="81"/>
    </row>
    <row r="349" spans="1:3" ht="12.75">
      <c r="A349" s="83" t="s">
        <v>863</v>
      </c>
      <c r="B349" s="85">
        <v>101312470.39</v>
      </c>
      <c r="C349" s="93"/>
    </row>
    <row r="350" spans="1:3" ht="12.75">
      <c r="A350" s="76" t="s">
        <v>864</v>
      </c>
      <c r="B350" s="78">
        <v>35067735.16</v>
      </c>
      <c r="C350" s="77"/>
    </row>
    <row r="351" spans="1:3" ht="12.75">
      <c r="A351" s="76" t="s">
        <v>865</v>
      </c>
      <c r="B351" s="82">
        <v>2333643.17</v>
      </c>
      <c r="C351" s="82"/>
    </row>
    <row r="352" spans="1:3" ht="12.75">
      <c r="A352" s="76" t="s">
        <v>866</v>
      </c>
      <c r="B352" s="82">
        <v>830.61</v>
      </c>
      <c r="C352" s="81"/>
    </row>
    <row r="353" spans="1:3" ht="12.75">
      <c r="A353" s="76" t="s">
        <v>867</v>
      </c>
      <c r="B353" s="82">
        <v>214581.62</v>
      </c>
      <c r="C353" s="81"/>
    </row>
    <row r="354" spans="1:3" ht="12.75">
      <c r="A354" s="76" t="s">
        <v>868</v>
      </c>
      <c r="B354" s="82">
        <v>6185668.63</v>
      </c>
      <c r="C354" s="81"/>
    </row>
    <row r="355" spans="1:3" ht="12.75">
      <c r="A355" s="76" t="s">
        <v>869</v>
      </c>
      <c r="B355" s="82">
        <v>2067345.77</v>
      </c>
      <c r="C355" s="81"/>
    </row>
    <row r="356" spans="1:3" ht="12.75">
      <c r="A356" s="76" t="s">
        <v>870</v>
      </c>
      <c r="B356" s="82">
        <v>3722849.06</v>
      </c>
      <c r="C356" s="81"/>
    </row>
    <row r="357" spans="1:3" ht="12.75">
      <c r="A357" s="76" t="s">
        <v>871</v>
      </c>
      <c r="B357" s="82">
        <v>1907800.35</v>
      </c>
      <c r="C357" s="81"/>
    </row>
    <row r="358" spans="1:3" ht="12.75">
      <c r="A358" s="76" t="s">
        <v>872</v>
      </c>
      <c r="B358" s="85">
        <v>39596445.03</v>
      </c>
      <c r="C358" s="93"/>
    </row>
    <row r="359" spans="1:3" ht="12.75">
      <c r="A359" s="76" t="s">
        <v>873</v>
      </c>
      <c r="B359" s="82">
        <v>127784.22</v>
      </c>
      <c r="C359" s="81"/>
    </row>
    <row r="360" spans="1:3" ht="12.75">
      <c r="A360" s="76" t="s">
        <v>874</v>
      </c>
      <c r="B360" s="82">
        <v>10087786.77</v>
      </c>
      <c r="C360" s="81"/>
    </row>
    <row r="361" spans="1:3" ht="12.75">
      <c r="A361" s="83" t="s">
        <v>875</v>
      </c>
      <c r="B361" s="86"/>
      <c r="C361" s="86">
        <v>5118414.96</v>
      </c>
    </row>
    <row r="362" spans="1:4" ht="12.75">
      <c r="A362" s="83" t="s">
        <v>876</v>
      </c>
      <c r="B362" s="78">
        <v>294110</v>
      </c>
      <c r="C362" s="77"/>
      <c r="D362" s="66">
        <v>95539</v>
      </c>
    </row>
    <row r="363" spans="1:3" ht="12.75">
      <c r="A363" s="83" t="s">
        <v>877</v>
      </c>
      <c r="B363" s="78">
        <v>18562796.78</v>
      </c>
      <c r="C363" s="77"/>
    </row>
    <row r="364" spans="1:3" ht="12.75">
      <c r="A364" s="83" t="s">
        <v>878</v>
      </c>
      <c r="B364" s="78"/>
      <c r="C364" s="78">
        <v>23964018.92</v>
      </c>
    </row>
    <row r="365" spans="1:3" ht="12.75">
      <c r="A365" s="83" t="s">
        <v>879</v>
      </c>
      <c r="B365" s="78">
        <v>3790</v>
      </c>
      <c r="C365" s="77"/>
    </row>
    <row r="366" spans="1:3" ht="12.75">
      <c r="A366" s="83" t="s">
        <v>899</v>
      </c>
      <c r="B366" s="78">
        <v>30000</v>
      </c>
      <c r="C366" s="77"/>
    </row>
    <row r="367" spans="1:3" ht="12.75">
      <c r="A367" s="84" t="s">
        <v>900</v>
      </c>
      <c r="B367" s="80"/>
      <c r="C367" s="80">
        <v>228452428.03</v>
      </c>
    </row>
    <row r="368" spans="1:3" ht="12.75">
      <c r="A368" s="83" t="s">
        <v>901</v>
      </c>
      <c r="B368" s="78"/>
      <c r="C368" s="78">
        <v>156298614.8</v>
      </c>
    </row>
    <row r="369" spans="1:3" ht="12.75">
      <c r="A369" s="83" t="s">
        <v>902</v>
      </c>
      <c r="B369" s="78"/>
      <c r="C369" s="78">
        <v>56761328.8</v>
      </c>
    </row>
    <row r="370" spans="1:3" ht="12.75">
      <c r="A370" s="83" t="s">
        <v>903</v>
      </c>
      <c r="B370" s="86"/>
      <c r="C370" s="86">
        <v>47728</v>
      </c>
    </row>
    <row r="371" spans="1:3" ht="12.75">
      <c r="A371" s="83" t="s">
        <v>904</v>
      </c>
      <c r="B371" s="78"/>
      <c r="C371" s="78">
        <v>15344756.43</v>
      </c>
    </row>
    <row r="372" spans="1:3" ht="12.75">
      <c r="A372" s="84" t="s">
        <v>905</v>
      </c>
      <c r="B372" s="95"/>
      <c r="C372" s="96"/>
    </row>
    <row r="373" spans="1:3" ht="12.75">
      <c r="A373" s="84" t="s">
        <v>906</v>
      </c>
      <c r="B373" s="80">
        <v>148484223.21</v>
      </c>
      <c r="C373" s="80">
        <v>394584.64</v>
      </c>
    </row>
    <row r="374" spans="1:3" ht="12.75">
      <c r="A374" s="83" t="s">
        <v>676</v>
      </c>
      <c r="B374" s="75">
        <v>817583.41</v>
      </c>
      <c r="C374" s="75">
        <v>93282.64</v>
      </c>
    </row>
    <row r="375" spans="1:3" ht="12.75">
      <c r="A375" s="76" t="s">
        <v>677</v>
      </c>
      <c r="B375" s="82">
        <v>141688.04</v>
      </c>
      <c r="C375" s="81"/>
    </row>
    <row r="376" spans="1:3" ht="12.75">
      <c r="A376" s="76" t="s">
        <v>678</v>
      </c>
      <c r="B376" s="85">
        <v>675895.37</v>
      </c>
      <c r="C376" s="93"/>
    </row>
    <row r="377" spans="1:3" ht="12.75">
      <c r="A377" s="76" t="s">
        <v>679</v>
      </c>
      <c r="B377" s="82"/>
      <c r="C377" s="82">
        <v>93282.64</v>
      </c>
    </row>
    <row r="378" spans="1:3" ht="12.75">
      <c r="A378" s="83" t="s">
        <v>680</v>
      </c>
      <c r="B378" s="85">
        <v>5544590.61</v>
      </c>
      <c r="C378" s="93"/>
    </row>
    <row r="379" spans="1:3" ht="12.75">
      <c r="A379" s="76" t="s">
        <v>324</v>
      </c>
      <c r="B379" s="82">
        <v>5074557</v>
      </c>
      <c r="C379" s="81"/>
    </row>
    <row r="380" spans="1:3" ht="12.75">
      <c r="A380" s="76" t="s">
        <v>681</v>
      </c>
      <c r="B380" s="78">
        <v>455009.61</v>
      </c>
      <c r="C380" s="77"/>
    </row>
    <row r="381" spans="1:3" ht="12.75">
      <c r="A381" s="88" t="s">
        <v>325</v>
      </c>
      <c r="B381" s="78">
        <v>15024</v>
      </c>
      <c r="C381" s="77"/>
    </row>
    <row r="382" spans="1:3" ht="12.75">
      <c r="A382" s="83" t="s">
        <v>1009</v>
      </c>
      <c r="B382" s="86">
        <v>82252263.25</v>
      </c>
      <c r="C382" s="86">
        <v>301302</v>
      </c>
    </row>
    <row r="383" spans="1:3" ht="12.75">
      <c r="A383" s="76" t="s">
        <v>1010</v>
      </c>
      <c r="B383" s="78">
        <v>1583250</v>
      </c>
      <c r="C383" s="77"/>
    </row>
    <row r="384" spans="1:3" ht="12.75">
      <c r="A384" s="100" t="s">
        <v>1011</v>
      </c>
      <c r="B384" s="87">
        <v>3041230</v>
      </c>
      <c r="C384" s="87"/>
    </row>
    <row r="385" spans="1:3" ht="12.75">
      <c r="A385" s="99" t="s">
        <v>1012</v>
      </c>
      <c r="B385" s="78">
        <v>2468767.5</v>
      </c>
      <c r="C385" s="78">
        <v>299910</v>
      </c>
    </row>
    <row r="386" spans="1:3" ht="12.75">
      <c r="A386" s="101" t="s">
        <v>1013</v>
      </c>
      <c r="B386" s="86">
        <v>811265.85</v>
      </c>
      <c r="C386" s="91"/>
    </row>
    <row r="387" spans="1:3" ht="12.75">
      <c r="A387" s="90" t="s">
        <v>1014</v>
      </c>
      <c r="B387" s="78">
        <v>100161.85</v>
      </c>
      <c r="C387" s="77"/>
    </row>
    <row r="388" spans="1:3" ht="12.75">
      <c r="A388" s="76" t="s">
        <v>1015</v>
      </c>
      <c r="B388" s="78">
        <v>93760</v>
      </c>
      <c r="C388" s="77"/>
    </row>
    <row r="389" spans="1:3" ht="12.75">
      <c r="A389" s="92" t="s">
        <v>1016</v>
      </c>
      <c r="B389" s="78">
        <v>116758</v>
      </c>
      <c r="C389" s="77"/>
    </row>
    <row r="390" spans="1:3" ht="12.75">
      <c r="A390" s="90" t="s">
        <v>1017</v>
      </c>
      <c r="B390" s="78">
        <v>131200</v>
      </c>
      <c r="C390" s="77"/>
    </row>
    <row r="391" spans="1:3" ht="12.75">
      <c r="A391" s="76" t="s">
        <v>18</v>
      </c>
      <c r="B391" s="78">
        <v>2000</v>
      </c>
      <c r="C391" s="77"/>
    </row>
    <row r="392" spans="1:3" ht="12.75">
      <c r="A392" s="76" t="s">
        <v>19</v>
      </c>
      <c r="B392" s="78">
        <v>367386</v>
      </c>
      <c r="C392" s="77"/>
    </row>
    <row r="393" spans="1:3" ht="12.75">
      <c r="A393" s="99" t="s">
        <v>1018</v>
      </c>
      <c r="B393" s="86">
        <v>336418</v>
      </c>
      <c r="C393" s="91"/>
    </row>
    <row r="394" spans="1:3" ht="12.75">
      <c r="A394" s="90" t="s">
        <v>1019</v>
      </c>
      <c r="B394" s="78">
        <v>3459</v>
      </c>
      <c r="C394" s="77"/>
    </row>
    <row r="395" spans="1:3" ht="12.75">
      <c r="A395" s="90" t="s">
        <v>1020</v>
      </c>
      <c r="B395" s="78">
        <v>119491</v>
      </c>
      <c r="C395" s="77"/>
    </row>
    <row r="396" spans="1:3" ht="12.75">
      <c r="A396" s="92" t="s">
        <v>315</v>
      </c>
      <c r="B396" s="78">
        <v>50000</v>
      </c>
      <c r="C396" s="77"/>
    </row>
    <row r="397" spans="1:3" ht="12.75">
      <c r="A397" s="90" t="s">
        <v>1021</v>
      </c>
      <c r="B397" s="78">
        <v>114210</v>
      </c>
      <c r="C397" s="77"/>
    </row>
    <row r="398" spans="1:3" ht="12.75">
      <c r="A398" s="90" t="s">
        <v>1022</v>
      </c>
      <c r="B398" s="78">
        <v>49258</v>
      </c>
      <c r="C398" s="77"/>
    </row>
    <row r="399" spans="1:3" ht="12.75">
      <c r="A399" s="88" t="s">
        <v>1023</v>
      </c>
      <c r="B399" s="82">
        <v>3447819</v>
      </c>
      <c r="C399" s="81"/>
    </row>
    <row r="400" spans="1:3" ht="12.75">
      <c r="A400" s="88" t="s">
        <v>1024</v>
      </c>
      <c r="B400" s="82">
        <v>872722.1</v>
      </c>
      <c r="C400" s="81"/>
    </row>
    <row r="401" spans="1:3" ht="12.75">
      <c r="A401" s="76" t="s">
        <v>1025</v>
      </c>
      <c r="B401" s="82">
        <v>94971</v>
      </c>
      <c r="C401" s="81"/>
    </row>
    <row r="402" spans="1:3" ht="12.75">
      <c r="A402" s="76" t="s">
        <v>1026</v>
      </c>
      <c r="B402" s="82">
        <v>100289</v>
      </c>
      <c r="C402" s="81"/>
    </row>
    <row r="403" spans="1:3" ht="12.75">
      <c r="A403" s="88" t="s">
        <v>1027</v>
      </c>
      <c r="B403" s="82">
        <v>2300000</v>
      </c>
      <c r="C403" s="81"/>
    </row>
    <row r="404" spans="1:3" ht="12.75">
      <c r="A404" s="88" t="s">
        <v>1028</v>
      </c>
      <c r="B404" s="82">
        <v>3800000</v>
      </c>
      <c r="C404" s="81"/>
    </row>
    <row r="405" spans="1:3" ht="12.75">
      <c r="A405" s="76" t="s">
        <v>1029</v>
      </c>
      <c r="B405" s="82">
        <v>4250763</v>
      </c>
      <c r="C405" s="81"/>
    </row>
    <row r="406" spans="1:3" ht="12.75">
      <c r="A406" s="76" t="s">
        <v>1030</v>
      </c>
      <c r="B406" s="82">
        <v>56965338.8</v>
      </c>
      <c r="C406" s="81"/>
    </row>
    <row r="407" spans="1:3" ht="12.75">
      <c r="A407" s="76" t="s">
        <v>1031</v>
      </c>
      <c r="B407" s="81"/>
      <c r="C407" s="82">
        <v>1392</v>
      </c>
    </row>
    <row r="408" spans="1:3" ht="12.75">
      <c r="A408" s="76" t="s">
        <v>1032</v>
      </c>
      <c r="B408" s="82">
        <v>2179429</v>
      </c>
      <c r="C408" s="81"/>
    </row>
    <row r="409" spans="1:3" ht="12.75">
      <c r="A409" s="83" t="s">
        <v>1033</v>
      </c>
      <c r="B409" s="78">
        <v>48467828.14</v>
      </c>
      <c r="C409" s="77"/>
    </row>
    <row r="410" spans="1:3" ht="12.75">
      <c r="A410" s="83" t="s">
        <v>1034</v>
      </c>
      <c r="B410" s="78">
        <v>10229364.8</v>
      </c>
      <c r="C410" s="77"/>
    </row>
    <row r="411" spans="1:3" ht="12.75">
      <c r="A411" s="83" t="s">
        <v>1035</v>
      </c>
      <c r="B411" s="78">
        <v>1172593</v>
      </c>
      <c r="C411" s="77"/>
    </row>
    <row r="412" spans="1:3" ht="12.75">
      <c r="A412" s="70" t="s">
        <v>923</v>
      </c>
      <c r="B412" s="79"/>
      <c r="C412" s="80">
        <v>8142755.14</v>
      </c>
    </row>
    <row r="413" spans="1:3" ht="12.75">
      <c r="A413" s="73" t="s">
        <v>924</v>
      </c>
      <c r="B413" s="74"/>
      <c r="C413" s="75">
        <v>8142755.14</v>
      </c>
    </row>
    <row r="414" spans="1:3" ht="12.75">
      <c r="A414" s="101" t="s">
        <v>925</v>
      </c>
      <c r="B414" s="77"/>
      <c r="C414" s="78">
        <v>5434869</v>
      </c>
    </row>
    <row r="415" spans="1:3" ht="12.75">
      <c r="A415" s="76" t="s">
        <v>926</v>
      </c>
      <c r="B415" s="81"/>
      <c r="C415" s="82">
        <v>6923</v>
      </c>
    </row>
    <row r="416" spans="1:3" ht="12.75">
      <c r="A416" s="88" t="s">
        <v>927</v>
      </c>
      <c r="B416" s="81"/>
      <c r="C416" s="82">
        <v>313750.85</v>
      </c>
    </row>
    <row r="417" spans="1:3" ht="12.75">
      <c r="A417" s="76" t="s">
        <v>928</v>
      </c>
      <c r="B417" s="81"/>
      <c r="C417" s="82">
        <v>446146.84</v>
      </c>
    </row>
    <row r="418" spans="1:3" ht="12.75">
      <c r="A418" s="88" t="s">
        <v>929</v>
      </c>
      <c r="B418" s="81"/>
      <c r="C418" s="82">
        <v>122655</v>
      </c>
    </row>
    <row r="419" spans="1:3" ht="12.75">
      <c r="A419" s="88" t="s">
        <v>924</v>
      </c>
      <c r="B419" s="81"/>
      <c r="C419" s="82">
        <v>1512892.85</v>
      </c>
    </row>
    <row r="420" spans="1:3" ht="12.75">
      <c r="A420" s="76" t="s">
        <v>930</v>
      </c>
      <c r="B420" s="81"/>
      <c r="C420" s="82">
        <v>361</v>
      </c>
    </row>
    <row r="421" spans="1:3" ht="12.75">
      <c r="A421" s="76" t="s">
        <v>931</v>
      </c>
      <c r="B421" s="81"/>
      <c r="C421" s="82">
        <v>37776</v>
      </c>
    </row>
    <row r="422" spans="1:3" ht="12.75">
      <c r="A422" s="88" t="s">
        <v>932</v>
      </c>
      <c r="B422" s="81"/>
      <c r="C422" s="82">
        <v>222200</v>
      </c>
    </row>
    <row r="423" spans="1:3" ht="12.75">
      <c r="A423" s="76" t="s">
        <v>933</v>
      </c>
      <c r="B423" s="81"/>
      <c r="C423" s="82">
        <v>43555.6</v>
      </c>
    </row>
    <row r="424" spans="1:3" ht="12.75">
      <c r="A424" s="76" t="s">
        <v>934</v>
      </c>
      <c r="B424" s="81"/>
      <c r="C424" s="82">
        <v>1625</v>
      </c>
    </row>
    <row r="425" spans="1:3" ht="12.75">
      <c r="A425" s="70" t="s">
        <v>935</v>
      </c>
      <c r="B425" s="80">
        <v>34946887.75</v>
      </c>
      <c r="C425" s="80">
        <v>3520.37</v>
      </c>
    </row>
    <row r="426" spans="1:3" ht="12.75">
      <c r="A426" s="73" t="s">
        <v>1396</v>
      </c>
      <c r="B426" s="75">
        <v>30847</v>
      </c>
      <c r="C426" s="74"/>
    </row>
    <row r="427" spans="1:3" ht="12.75">
      <c r="A427" s="88" t="s">
        <v>936</v>
      </c>
      <c r="B427" s="82">
        <v>30682</v>
      </c>
      <c r="C427" s="81"/>
    </row>
    <row r="428" spans="1:3" ht="12.75">
      <c r="A428" s="76" t="s">
        <v>322</v>
      </c>
      <c r="B428" s="82">
        <v>165</v>
      </c>
      <c r="C428" s="81"/>
    </row>
    <row r="429" spans="1:3" ht="12.75">
      <c r="A429" s="73" t="s">
        <v>937</v>
      </c>
      <c r="B429" s="85">
        <v>900713.57</v>
      </c>
      <c r="C429" s="85">
        <v>3520.37</v>
      </c>
    </row>
    <row r="430" spans="1:3" ht="12.75">
      <c r="A430" s="99" t="s">
        <v>938</v>
      </c>
      <c r="B430" s="78">
        <v>106866</v>
      </c>
      <c r="C430" s="77"/>
    </row>
    <row r="431" spans="1:3" ht="12.75">
      <c r="A431" s="76" t="s">
        <v>939</v>
      </c>
      <c r="B431" s="82">
        <v>298056</v>
      </c>
      <c r="C431" s="81"/>
    </row>
    <row r="432" spans="1:3" ht="12.75">
      <c r="A432" s="88" t="s">
        <v>940</v>
      </c>
      <c r="B432" s="82">
        <v>60000</v>
      </c>
      <c r="C432" s="81"/>
    </row>
    <row r="433" spans="1:3" ht="12.75">
      <c r="A433" s="88" t="s">
        <v>941</v>
      </c>
      <c r="B433" s="82">
        <v>18346</v>
      </c>
      <c r="C433" s="81"/>
    </row>
    <row r="434" spans="1:3" ht="12.75">
      <c r="A434" s="88" t="s">
        <v>942</v>
      </c>
      <c r="B434" s="82">
        <v>4872</v>
      </c>
      <c r="C434" s="81"/>
    </row>
    <row r="435" spans="1:3" ht="12.75">
      <c r="A435" s="76" t="s">
        <v>943</v>
      </c>
      <c r="B435" s="81"/>
      <c r="C435" s="82">
        <v>304.87</v>
      </c>
    </row>
    <row r="436" spans="1:3" ht="12.75">
      <c r="A436" s="76" t="s">
        <v>944</v>
      </c>
      <c r="B436" s="82">
        <v>26840</v>
      </c>
      <c r="C436" s="81"/>
    </row>
    <row r="437" spans="1:3" ht="12.75">
      <c r="A437" s="88" t="s">
        <v>945</v>
      </c>
      <c r="B437" s="82">
        <v>13509.77</v>
      </c>
      <c r="C437" s="81"/>
    </row>
    <row r="438" spans="1:3" ht="12.75">
      <c r="A438" s="76" t="s">
        <v>946</v>
      </c>
      <c r="B438" s="82">
        <v>10787.49</v>
      </c>
      <c r="C438" s="81"/>
    </row>
    <row r="439" spans="1:3" ht="12.75">
      <c r="A439" s="76" t="s">
        <v>947</v>
      </c>
      <c r="B439" s="82">
        <v>1970.5</v>
      </c>
      <c r="C439" s="81"/>
    </row>
    <row r="440" spans="1:3" ht="12.75">
      <c r="A440" s="76" t="s">
        <v>948</v>
      </c>
      <c r="B440" s="82">
        <v>35628.11</v>
      </c>
      <c r="C440" s="81"/>
    </row>
    <row r="441" spans="1:3" ht="12.75">
      <c r="A441" s="76" t="s">
        <v>33</v>
      </c>
      <c r="B441" s="81"/>
      <c r="C441" s="82">
        <v>3215.5</v>
      </c>
    </row>
    <row r="442" spans="1:3" ht="12.75">
      <c r="A442" s="88" t="s">
        <v>949</v>
      </c>
      <c r="B442" s="82">
        <v>150.3</v>
      </c>
      <c r="C442" s="81"/>
    </row>
    <row r="443" spans="1:3" ht="12.75">
      <c r="A443" s="88" t="s">
        <v>950</v>
      </c>
      <c r="B443" s="82">
        <v>11242.9</v>
      </c>
      <c r="C443" s="81"/>
    </row>
    <row r="444" spans="1:3" ht="12.75">
      <c r="A444" s="76" t="s">
        <v>951</v>
      </c>
      <c r="B444" s="82">
        <v>4422</v>
      </c>
      <c r="C444" s="81"/>
    </row>
    <row r="445" spans="1:3" ht="12.75">
      <c r="A445" s="76" t="s">
        <v>955</v>
      </c>
      <c r="B445" s="82">
        <v>5021</v>
      </c>
      <c r="C445" s="81"/>
    </row>
    <row r="446" spans="1:3" ht="12.75">
      <c r="A446" s="88" t="s">
        <v>956</v>
      </c>
      <c r="B446" s="82">
        <v>3960</v>
      </c>
      <c r="C446" s="81"/>
    </row>
    <row r="447" spans="1:3" ht="12.75">
      <c r="A447" s="76" t="s">
        <v>957</v>
      </c>
      <c r="B447" s="82">
        <v>299041.5</v>
      </c>
      <c r="C447" s="81"/>
    </row>
    <row r="448" spans="1:3" ht="12.75">
      <c r="A448" s="73" t="s">
        <v>958</v>
      </c>
      <c r="B448" s="85">
        <v>174581</v>
      </c>
      <c r="C448" s="93"/>
    </row>
    <row r="449" spans="1:3" ht="12.75">
      <c r="A449" s="76" t="s">
        <v>959</v>
      </c>
      <c r="B449" s="82">
        <v>14556</v>
      </c>
      <c r="C449" s="81"/>
    </row>
    <row r="450" spans="1:3" ht="12.75">
      <c r="A450" s="76" t="s">
        <v>960</v>
      </c>
      <c r="B450" s="82">
        <v>160025</v>
      </c>
      <c r="C450" s="81"/>
    </row>
    <row r="451" spans="1:3" ht="12.75">
      <c r="A451" s="73" t="s">
        <v>961</v>
      </c>
      <c r="B451" s="85">
        <v>834898</v>
      </c>
      <c r="C451" s="93"/>
    </row>
    <row r="452" spans="1:3" ht="12.75">
      <c r="A452" s="88" t="s">
        <v>32</v>
      </c>
      <c r="B452" s="82">
        <v>47389</v>
      </c>
      <c r="C452" s="81"/>
    </row>
    <row r="453" spans="1:3" ht="12.75">
      <c r="A453" s="76" t="s">
        <v>30</v>
      </c>
      <c r="B453" s="82">
        <v>20330</v>
      </c>
      <c r="C453" s="81"/>
    </row>
    <row r="454" spans="1:3" ht="12.75">
      <c r="A454" s="88" t="s">
        <v>962</v>
      </c>
      <c r="B454" s="82">
        <v>761659</v>
      </c>
      <c r="C454" s="81"/>
    </row>
    <row r="455" spans="1:3" ht="12.75">
      <c r="A455" s="88" t="s">
        <v>963</v>
      </c>
      <c r="B455" s="82">
        <v>5270</v>
      </c>
      <c r="C455" s="81"/>
    </row>
    <row r="456" spans="1:3" ht="12.75">
      <c r="A456" s="88" t="s">
        <v>964</v>
      </c>
      <c r="B456" s="82">
        <v>250</v>
      </c>
      <c r="C456" s="81"/>
    </row>
    <row r="457" spans="1:3" ht="12.75">
      <c r="A457" s="73" t="s">
        <v>965</v>
      </c>
      <c r="B457" s="85">
        <v>2309160</v>
      </c>
      <c r="C457" s="93"/>
    </row>
    <row r="458" spans="1:3" ht="12.75">
      <c r="A458" s="88" t="s">
        <v>31</v>
      </c>
      <c r="B458" s="82">
        <v>1607123</v>
      </c>
      <c r="C458" s="81"/>
    </row>
    <row r="459" spans="1:3" ht="12.75">
      <c r="A459" s="76" t="s">
        <v>966</v>
      </c>
      <c r="B459" s="82">
        <v>702037</v>
      </c>
      <c r="C459" s="81"/>
    </row>
    <row r="460" spans="1:3" ht="12.75">
      <c r="A460" s="73" t="s">
        <v>967</v>
      </c>
      <c r="B460" s="85">
        <v>9012280.02</v>
      </c>
      <c r="C460" s="93"/>
    </row>
    <row r="461" spans="1:3" ht="12.75">
      <c r="A461" s="76" t="s">
        <v>968</v>
      </c>
      <c r="B461" s="82">
        <v>154530</v>
      </c>
      <c r="C461" s="81"/>
    </row>
    <row r="462" spans="1:3" ht="12.75">
      <c r="A462" s="76" t="s">
        <v>969</v>
      </c>
      <c r="B462" s="82">
        <v>198082.72</v>
      </c>
      <c r="C462" s="81"/>
    </row>
    <row r="463" spans="1:3" ht="12.75">
      <c r="A463" s="76" t="s">
        <v>970</v>
      </c>
      <c r="B463" s="82">
        <v>10869</v>
      </c>
      <c r="C463" s="81"/>
    </row>
    <row r="464" spans="1:3" ht="12.75">
      <c r="A464" s="76" t="s">
        <v>971</v>
      </c>
      <c r="B464" s="82">
        <v>8303640</v>
      </c>
      <c r="C464" s="81"/>
    </row>
    <row r="465" spans="1:3" ht="12.75">
      <c r="A465" s="76" t="s">
        <v>972</v>
      </c>
      <c r="B465" s="82">
        <v>345158.3</v>
      </c>
      <c r="C465" s="81"/>
    </row>
    <row r="466" spans="1:3" ht="12.75">
      <c r="A466" s="73" t="s">
        <v>1002</v>
      </c>
      <c r="B466" s="82">
        <v>339538.76</v>
      </c>
      <c r="C466" s="81"/>
    </row>
    <row r="467" spans="1:3" ht="12.75">
      <c r="A467" s="83" t="s">
        <v>1144</v>
      </c>
      <c r="B467" s="78">
        <v>6360994.4</v>
      </c>
      <c r="C467" s="77"/>
    </row>
    <row r="468" spans="1:3" ht="12.75">
      <c r="A468" s="83" t="s">
        <v>1003</v>
      </c>
      <c r="B468" s="78">
        <v>10041364</v>
      </c>
      <c r="C468" s="77"/>
    </row>
    <row r="469" spans="1:3" ht="12.75">
      <c r="A469" s="83" t="s">
        <v>1004</v>
      </c>
      <c r="B469" s="78">
        <v>2216652</v>
      </c>
      <c r="C469" s="77"/>
    </row>
    <row r="470" spans="1:3" ht="12.75">
      <c r="A470" s="83" t="s">
        <v>1005</v>
      </c>
      <c r="B470" s="78">
        <v>1552539</v>
      </c>
      <c r="C470" s="77"/>
    </row>
    <row r="471" spans="1:3" ht="12.75">
      <c r="A471" s="83" t="s">
        <v>1006</v>
      </c>
      <c r="B471" s="78">
        <v>1140517</v>
      </c>
      <c r="C471" s="77"/>
    </row>
    <row r="472" spans="1:3" ht="12.75">
      <c r="A472" s="83" t="s">
        <v>1007</v>
      </c>
      <c r="B472" s="78">
        <v>32803</v>
      </c>
      <c r="C472" s="77"/>
    </row>
    <row r="473" spans="1:3" ht="12.75">
      <c r="A473" s="102" t="s">
        <v>1008</v>
      </c>
      <c r="B473" s="103">
        <v>685513005.14</v>
      </c>
      <c r="C473" s="103">
        <v>685513005.14</v>
      </c>
    </row>
  </sheetData>
  <sheetProtection/>
  <mergeCells count="3">
    <mergeCell ref="B1:C1"/>
    <mergeCell ref="B2:C2"/>
    <mergeCell ref="B3:C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0"/>
  </sheetPr>
  <dimension ref="A1:IV51"/>
  <sheetViews>
    <sheetView view="pageBreakPreview" zoomScaleSheetLayoutView="100" zoomScalePageLayoutView="0" workbookViewId="0" topLeftCell="A32">
      <selection activeCell="A1" sqref="A1:F46"/>
    </sheetView>
  </sheetViews>
  <sheetFormatPr defaultColWidth="9.140625" defaultRowHeight="12.75"/>
  <cols>
    <col min="1" max="1" width="2.7109375" style="3" customWidth="1"/>
    <col min="2" max="2" width="53.8515625" style="3" customWidth="1"/>
    <col min="3" max="3" width="18.7109375" style="23" hidden="1" customWidth="1"/>
    <col min="4" max="4" width="18.7109375" style="23" customWidth="1"/>
    <col min="5" max="5" width="19.28125" style="246" customWidth="1"/>
    <col min="6" max="6" width="0.2890625" style="23" hidden="1" customWidth="1"/>
    <col min="7" max="7" width="24.421875" style="3" customWidth="1"/>
    <col min="8" max="8" width="17.8515625" style="3" bestFit="1" customWidth="1"/>
    <col min="9" max="16384" width="9.140625" style="3" customWidth="1"/>
  </cols>
  <sheetData>
    <row r="1" spans="1:6" ht="16.5" customHeight="1">
      <c r="A1" s="280" t="s">
        <v>1142</v>
      </c>
      <c r="B1" s="280"/>
      <c r="C1" s="280"/>
      <c r="D1" s="280"/>
      <c r="E1" s="280"/>
      <c r="F1" s="49"/>
    </row>
    <row r="2" spans="2:6" ht="17.25" customHeight="1">
      <c r="B2" s="9"/>
      <c r="D2" s="362" t="s">
        <v>1140</v>
      </c>
      <c r="E2" s="362" t="s">
        <v>1042</v>
      </c>
      <c r="F2" s="3"/>
    </row>
    <row r="3" spans="2:6" ht="15.75" customHeight="1">
      <c r="B3" s="9"/>
      <c r="D3" s="608" t="s">
        <v>952</v>
      </c>
      <c r="E3" s="608"/>
      <c r="F3" s="608"/>
    </row>
    <row r="4" spans="1:6" ht="16.5" customHeight="1">
      <c r="A4" s="9" t="s">
        <v>1292</v>
      </c>
      <c r="B4" s="9"/>
      <c r="F4" s="3"/>
    </row>
    <row r="5" spans="1:6" ht="16.5">
      <c r="A5" s="9" t="s">
        <v>1293</v>
      </c>
      <c r="B5" s="9"/>
      <c r="F5" s="3"/>
    </row>
    <row r="6" spans="1:6" ht="16.5">
      <c r="A6" s="9" t="s">
        <v>1294</v>
      </c>
      <c r="B6" s="9"/>
      <c r="F6" s="3"/>
    </row>
    <row r="7" spans="1:7" ht="16.5" customHeight="1">
      <c r="A7" s="26" t="s">
        <v>1295</v>
      </c>
      <c r="B7" s="26"/>
      <c r="C7" s="3"/>
      <c r="D7" s="3"/>
      <c r="E7" s="23"/>
      <c r="F7" s="3"/>
      <c r="G7" s="23"/>
    </row>
    <row r="8" spans="1:8" ht="16.5" customHeight="1">
      <c r="A8" s="26"/>
      <c r="B8" s="26" t="s">
        <v>1072</v>
      </c>
      <c r="D8" s="408">
        <f>'Trial balance 2010-11'!D116</f>
        <v>26130632.61</v>
      </c>
      <c r="E8" s="23">
        <v>19097125.61</v>
      </c>
      <c r="F8" s="3"/>
      <c r="G8" s="17"/>
      <c r="H8" s="16"/>
    </row>
    <row r="9" spans="1:8" ht="16.5" customHeight="1">
      <c r="A9" s="26"/>
      <c r="B9" s="26" t="s">
        <v>1073</v>
      </c>
      <c r="D9" s="408">
        <f>'Trial balance 2010-11'!D99</f>
        <v>7590595.21</v>
      </c>
      <c r="E9" s="23">
        <v>7590595.21</v>
      </c>
      <c r="F9" s="3"/>
      <c r="G9" s="17"/>
      <c r="H9" s="16"/>
    </row>
    <row r="10" spans="1:8" ht="16.5" customHeight="1">
      <c r="A10" s="26"/>
      <c r="B10" s="26" t="s">
        <v>1087</v>
      </c>
      <c r="D10" s="409">
        <f>'Trial balance 2010-11'!D69</f>
        <v>21205067</v>
      </c>
      <c r="E10" s="306">
        <v>21205067</v>
      </c>
      <c r="F10" s="3"/>
      <c r="G10" s="17"/>
      <c r="H10" s="16"/>
    </row>
    <row r="11" spans="1:8" ht="16.5" customHeight="1">
      <c r="A11" s="26"/>
      <c r="B11" s="26"/>
      <c r="D11" s="410">
        <f>SUM(D8:D10)</f>
        <v>54926294.82</v>
      </c>
      <c r="E11" s="317">
        <f>E8+E9+E10</f>
        <v>47892787.82</v>
      </c>
      <c r="F11" s="3"/>
      <c r="G11" s="17"/>
      <c r="H11" s="16"/>
    </row>
    <row r="12" spans="1:8" ht="16.5" customHeight="1">
      <c r="A12" s="26"/>
      <c r="B12" s="26" t="s">
        <v>1086</v>
      </c>
      <c r="D12" s="408">
        <f>'Trial balance 2010-11'!D67</f>
        <v>352950</v>
      </c>
      <c r="E12" s="23">
        <f>'Trial Balance'!C83</f>
        <v>352950</v>
      </c>
      <c r="F12" s="3"/>
      <c r="G12" s="17"/>
      <c r="H12" s="16"/>
    </row>
    <row r="13" spans="1:8" ht="16.5" customHeight="1">
      <c r="A13" s="26"/>
      <c r="B13" s="26" t="s">
        <v>892</v>
      </c>
      <c r="D13" s="408">
        <f>'Trial balance 2010-11'!D54-2400</f>
        <v>114415</v>
      </c>
      <c r="E13" s="23">
        <f>'Trial Balance'!C69</f>
        <v>146020</v>
      </c>
      <c r="F13" s="3"/>
      <c r="G13" s="17"/>
      <c r="H13" s="16"/>
    </row>
    <row r="14" spans="1:8" ht="16.5" customHeight="1">
      <c r="A14" s="26"/>
      <c r="B14" s="26" t="s">
        <v>893</v>
      </c>
      <c r="D14" s="408">
        <f>'Trial balance 2010-11'!D60</f>
        <v>55615</v>
      </c>
      <c r="E14" s="23">
        <f>'Trial Balance'!C77</f>
        <v>102900</v>
      </c>
      <c r="F14" s="3"/>
      <c r="G14" s="17"/>
      <c r="H14" s="16"/>
    </row>
    <row r="15" spans="1:8" ht="16.5" customHeight="1">
      <c r="A15" s="26"/>
      <c r="B15" s="58" t="s">
        <v>898</v>
      </c>
      <c r="D15" s="408">
        <f>'Trial balance 2010-11'!D55</f>
        <v>321665.02</v>
      </c>
      <c r="E15" s="23">
        <f>'Trial Balance'!C71</f>
        <v>100494</v>
      </c>
      <c r="F15" s="3"/>
      <c r="G15" s="17"/>
      <c r="H15" s="16"/>
    </row>
    <row r="16" spans="1:8" ht="16.5" customHeight="1">
      <c r="A16" s="26"/>
      <c r="B16" s="475" t="s">
        <v>481</v>
      </c>
      <c r="D16" s="409">
        <f>'Sub SCH'!G222</f>
        <v>11627467.23</v>
      </c>
      <c r="E16" s="306">
        <v>792944.78</v>
      </c>
      <c r="F16" s="3"/>
      <c r="G16" s="17"/>
      <c r="H16" s="16"/>
    </row>
    <row r="17" spans="1:8" ht="17.25" customHeight="1">
      <c r="A17" s="26"/>
      <c r="B17" s="26"/>
      <c r="C17" s="3"/>
      <c r="D17" s="411">
        <f>SUM(D12:D16)</f>
        <v>12472112.25</v>
      </c>
      <c r="E17" s="216">
        <f>SUM(E12:E16)</f>
        <v>1495308.78</v>
      </c>
      <c r="F17" s="3"/>
      <c r="G17" s="17"/>
      <c r="H17" s="17"/>
    </row>
    <row r="18" spans="1:7" ht="16.5" customHeight="1">
      <c r="A18" s="26">
        <v>2</v>
      </c>
      <c r="B18" s="26" t="s">
        <v>1407</v>
      </c>
      <c r="C18" s="3"/>
      <c r="D18" s="3"/>
      <c r="E18" s="23"/>
      <c r="F18" s="3"/>
      <c r="G18" s="17"/>
    </row>
    <row r="19" spans="1:8" ht="16.5" customHeight="1">
      <c r="A19" s="26"/>
      <c r="B19" s="26" t="s">
        <v>1071</v>
      </c>
      <c r="E19" s="23"/>
      <c r="F19" s="3"/>
      <c r="G19" s="17"/>
      <c r="H19" s="16"/>
    </row>
    <row r="20" spans="1:256" ht="16.5" customHeight="1">
      <c r="A20" s="26" t="s">
        <v>1055</v>
      </c>
      <c r="B20" s="26" t="s">
        <v>1417</v>
      </c>
      <c r="C20" s="23">
        <f>'Sub SCH'!G301</f>
        <v>20965976.04</v>
      </c>
      <c r="D20" s="23">
        <f>'Sub SCH'!G301</f>
        <v>20965976.04</v>
      </c>
      <c r="E20" s="23">
        <v>19951894.04</v>
      </c>
      <c r="F20" s="3"/>
      <c r="G20" s="17"/>
      <c r="H20" s="16"/>
      <c r="L20" s="3" t="s">
        <v>1055</v>
      </c>
      <c r="M20" s="3" t="s">
        <v>1055</v>
      </c>
      <c r="N20" s="3" t="s">
        <v>1055</v>
      </c>
      <c r="O20" s="3" t="s">
        <v>1055</v>
      </c>
      <c r="P20" s="3" t="s">
        <v>1055</v>
      </c>
      <c r="Q20" s="3" t="s">
        <v>1055</v>
      </c>
      <c r="R20" s="3" t="s">
        <v>1055</v>
      </c>
      <c r="S20" s="3" t="s">
        <v>1055</v>
      </c>
      <c r="T20" s="3" t="s">
        <v>1055</v>
      </c>
      <c r="U20" s="3" t="s">
        <v>1055</v>
      </c>
      <c r="V20" s="3" t="s">
        <v>1055</v>
      </c>
      <c r="W20" s="3" t="s">
        <v>1055</v>
      </c>
      <c r="X20" s="3" t="s">
        <v>1055</v>
      </c>
      <c r="Y20" s="3" t="s">
        <v>1055</v>
      </c>
      <c r="Z20" s="3" t="s">
        <v>1055</v>
      </c>
      <c r="AA20" s="3" t="s">
        <v>1055</v>
      </c>
      <c r="AB20" s="3" t="s">
        <v>1055</v>
      </c>
      <c r="AC20" s="3" t="s">
        <v>1055</v>
      </c>
      <c r="AD20" s="3" t="s">
        <v>1055</v>
      </c>
      <c r="AE20" s="3" t="s">
        <v>1055</v>
      </c>
      <c r="AF20" s="3" t="s">
        <v>1055</v>
      </c>
      <c r="AG20" s="3" t="s">
        <v>1055</v>
      </c>
      <c r="AH20" s="3" t="s">
        <v>1055</v>
      </c>
      <c r="AI20" s="3" t="s">
        <v>1055</v>
      </c>
      <c r="AJ20" s="3" t="s">
        <v>1055</v>
      </c>
      <c r="AK20" s="3" t="s">
        <v>1055</v>
      </c>
      <c r="AL20" s="3" t="s">
        <v>1055</v>
      </c>
      <c r="AM20" s="3" t="s">
        <v>1055</v>
      </c>
      <c r="AN20" s="3" t="s">
        <v>1055</v>
      </c>
      <c r="AO20" s="3" t="s">
        <v>1055</v>
      </c>
      <c r="AP20" s="3" t="s">
        <v>1055</v>
      </c>
      <c r="AQ20" s="3" t="s">
        <v>1055</v>
      </c>
      <c r="AR20" s="3" t="s">
        <v>1055</v>
      </c>
      <c r="AS20" s="3" t="s">
        <v>1055</v>
      </c>
      <c r="AT20" s="3" t="s">
        <v>1055</v>
      </c>
      <c r="AU20" s="3" t="s">
        <v>1055</v>
      </c>
      <c r="AV20" s="3" t="s">
        <v>1055</v>
      </c>
      <c r="AW20" s="3" t="s">
        <v>1055</v>
      </c>
      <c r="AX20" s="3" t="s">
        <v>1055</v>
      </c>
      <c r="AY20" s="3" t="s">
        <v>1055</v>
      </c>
      <c r="AZ20" s="3" t="s">
        <v>1055</v>
      </c>
      <c r="BA20" s="3" t="s">
        <v>1055</v>
      </c>
      <c r="BB20" s="3" t="s">
        <v>1055</v>
      </c>
      <c r="BC20" s="3" t="s">
        <v>1055</v>
      </c>
      <c r="BD20" s="3" t="s">
        <v>1055</v>
      </c>
      <c r="BE20" s="3" t="s">
        <v>1055</v>
      </c>
      <c r="BF20" s="3" t="s">
        <v>1055</v>
      </c>
      <c r="BG20" s="3" t="s">
        <v>1055</v>
      </c>
      <c r="BH20" s="3" t="s">
        <v>1055</v>
      </c>
      <c r="BI20" s="3" t="s">
        <v>1055</v>
      </c>
      <c r="BJ20" s="3" t="s">
        <v>1055</v>
      </c>
      <c r="BK20" s="3" t="s">
        <v>1055</v>
      </c>
      <c r="BL20" s="3" t="s">
        <v>1055</v>
      </c>
      <c r="BM20" s="3" t="s">
        <v>1055</v>
      </c>
      <c r="BN20" s="3" t="s">
        <v>1055</v>
      </c>
      <c r="BO20" s="3" t="s">
        <v>1055</v>
      </c>
      <c r="BP20" s="3" t="s">
        <v>1055</v>
      </c>
      <c r="BQ20" s="3" t="s">
        <v>1055</v>
      </c>
      <c r="BR20" s="3" t="s">
        <v>1055</v>
      </c>
      <c r="BS20" s="3" t="s">
        <v>1055</v>
      </c>
      <c r="BT20" s="3" t="s">
        <v>1055</v>
      </c>
      <c r="BU20" s="3" t="s">
        <v>1055</v>
      </c>
      <c r="BV20" s="3" t="s">
        <v>1055</v>
      </c>
      <c r="BW20" s="3" t="s">
        <v>1055</v>
      </c>
      <c r="BX20" s="3" t="s">
        <v>1055</v>
      </c>
      <c r="BY20" s="3" t="s">
        <v>1055</v>
      </c>
      <c r="BZ20" s="3" t="s">
        <v>1055</v>
      </c>
      <c r="CA20" s="3" t="s">
        <v>1055</v>
      </c>
      <c r="CB20" s="3" t="s">
        <v>1055</v>
      </c>
      <c r="CC20" s="3" t="s">
        <v>1055</v>
      </c>
      <c r="CD20" s="3" t="s">
        <v>1055</v>
      </c>
      <c r="CE20" s="3" t="s">
        <v>1055</v>
      </c>
      <c r="CF20" s="3" t="s">
        <v>1055</v>
      </c>
      <c r="CG20" s="3" t="s">
        <v>1055</v>
      </c>
      <c r="CH20" s="3" t="s">
        <v>1055</v>
      </c>
      <c r="CI20" s="3" t="s">
        <v>1055</v>
      </c>
      <c r="CJ20" s="3" t="s">
        <v>1055</v>
      </c>
      <c r="CK20" s="3" t="s">
        <v>1055</v>
      </c>
      <c r="CL20" s="3" t="s">
        <v>1055</v>
      </c>
      <c r="CM20" s="3" t="s">
        <v>1055</v>
      </c>
      <c r="CN20" s="3" t="s">
        <v>1055</v>
      </c>
      <c r="CO20" s="3" t="s">
        <v>1055</v>
      </c>
      <c r="CP20" s="3" t="s">
        <v>1055</v>
      </c>
      <c r="CQ20" s="3" t="s">
        <v>1055</v>
      </c>
      <c r="CR20" s="3" t="s">
        <v>1055</v>
      </c>
      <c r="CS20" s="3" t="s">
        <v>1055</v>
      </c>
      <c r="CT20" s="3" t="s">
        <v>1055</v>
      </c>
      <c r="CU20" s="3" t="s">
        <v>1055</v>
      </c>
      <c r="CV20" s="3" t="s">
        <v>1055</v>
      </c>
      <c r="CW20" s="3" t="s">
        <v>1055</v>
      </c>
      <c r="CX20" s="3" t="s">
        <v>1055</v>
      </c>
      <c r="CY20" s="3" t="s">
        <v>1055</v>
      </c>
      <c r="CZ20" s="3" t="s">
        <v>1055</v>
      </c>
      <c r="DA20" s="3" t="s">
        <v>1055</v>
      </c>
      <c r="DB20" s="3" t="s">
        <v>1055</v>
      </c>
      <c r="DC20" s="3" t="s">
        <v>1055</v>
      </c>
      <c r="DD20" s="3" t="s">
        <v>1055</v>
      </c>
      <c r="DE20" s="3" t="s">
        <v>1055</v>
      </c>
      <c r="DF20" s="3" t="s">
        <v>1055</v>
      </c>
      <c r="DG20" s="3" t="s">
        <v>1055</v>
      </c>
      <c r="DH20" s="3" t="s">
        <v>1055</v>
      </c>
      <c r="DI20" s="3" t="s">
        <v>1055</v>
      </c>
      <c r="DJ20" s="3" t="s">
        <v>1055</v>
      </c>
      <c r="DK20" s="3" t="s">
        <v>1055</v>
      </c>
      <c r="DL20" s="3" t="s">
        <v>1055</v>
      </c>
      <c r="DM20" s="3" t="s">
        <v>1055</v>
      </c>
      <c r="DN20" s="3" t="s">
        <v>1055</v>
      </c>
      <c r="DO20" s="3" t="s">
        <v>1055</v>
      </c>
      <c r="DP20" s="3" t="s">
        <v>1055</v>
      </c>
      <c r="DQ20" s="3" t="s">
        <v>1055</v>
      </c>
      <c r="DR20" s="3" t="s">
        <v>1055</v>
      </c>
      <c r="DS20" s="3" t="s">
        <v>1055</v>
      </c>
      <c r="DT20" s="3" t="s">
        <v>1055</v>
      </c>
      <c r="DU20" s="3" t="s">
        <v>1055</v>
      </c>
      <c r="DV20" s="3" t="s">
        <v>1055</v>
      </c>
      <c r="DW20" s="3" t="s">
        <v>1055</v>
      </c>
      <c r="DX20" s="3" t="s">
        <v>1055</v>
      </c>
      <c r="DY20" s="3" t="s">
        <v>1055</v>
      </c>
      <c r="DZ20" s="3" t="s">
        <v>1055</v>
      </c>
      <c r="EA20" s="3" t="s">
        <v>1055</v>
      </c>
      <c r="EB20" s="3" t="s">
        <v>1055</v>
      </c>
      <c r="EC20" s="3" t="s">
        <v>1055</v>
      </c>
      <c r="ED20" s="3" t="s">
        <v>1055</v>
      </c>
      <c r="EE20" s="3" t="s">
        <v>1055</v>
      </c>
      <c r="EF20" s="3" t="s">
        <v>1055</v>
      </c>
      <c r="EG20" s="3" t="s">
        <v>1055</v>
      </c>
      <c r="EH20" s="3" t="s">
        <v>1055</v>
      </c>
      <c r="EI20" s="3" t="s">
        <v>1055</v>
      </c>
      <c r="EJ20" s="3" t="s">
        <v>1055</v>
      </c>
      <c r="EK20" s="3" t="s">
        <v>1055</v>
      </c>
      <c r="EL20" s="3" t="s">
        <v>1055</v>
      </c>
      <c r="EM20" s="3" t="s">
        <v>1055</v>
      </c>
      <c r="EN20" s="3" t="s">
        <v>1055</v>
      </c>
      <c r="EO20" s="3" t="s">
        <v>1055</v>
      </c>
      <c r="EP20" s="3" t="s">
        <v>1055</v>
      </c>
      <c r="EQ20" s="3" t="s">
        <v>1055</v>
      </c>
      <c r="ER20" s="3" t="s">
        <v>1055</v>
      </c>
      <c r="ES20" s="3" t="s">
        <v>1055</v>
      </c>
      <c r="ET20" s="3" t="s">
        <v>1055</v>
      </c>
      <c r="EU20" s="3" t="s">
        <v>1055</v>
      </c>
      <c r="EV20" s="3" t="s">
        <v>1055</v>
      </c>
      <c r="EW20" s="3" t="s">
        <v>1055</v>
      </c>
      <c r="EX20" s="3" t="s">
        <v>1055</v>
      </c>
      <c r="EY20" s="3" t="s">
        <v>1055</v>
      </c>
      <c r="EZ20" s="3" t="s">
        <v>1055</v>
      </c>
      <c r="FA20" s="3" t="s">
        <v>1055</v>
      </c>
      <c r="FB20" s="3" t="s">
        <v>1055</v>
      </c>
      <c r="FC20" s="3" t="s">
        <v>1055</v>
      </c>
      <c r="FD20" s="3" t="s">
        <v>1055</v>
      </c>
      <c r="FE20" s="3" t="s">
        <v>1055</v>
      </c>
      <c r="FF20" s="3" t="s">
        <v>1055</v>
      </c>
      <c r="FG20" s="3" t="s">
        <v>1055</v>
      </c>
      <c r="FH20" s="3" t="s">
        <v>1055</v>
      </c>
      <c r="FI20" s="3" t="s">
        <v>1055</v>
      </c>
      <c r="FJ20" s="3" t="s">
        <v>1055</v>
      </c>
      <c r="FK20" s="3" t="s">
        <v>1055</v>
      </c>
      <c r="FL20" s="3" t="s">
        <v>1055</v>
      </c>
      <c r="FM20" s="3" t="s">
        <v>1055</v>
      </c>
      <c r="FN20" s="3" t="s">
        <v>1055</v>
      </c>
      <c r="FO20" s="3" t="s">
        <v>1055</v>
      </c>
      <c r="FP20" s="3" t="s">
        <v>1055</v>
      </c>
      <c r="FQ20" s="3" t="s">
        <v>1055</v>
      </c>
      <c r="FR20" s="3" t="s">
        <v>1055</v>
      </c>
      <c r="FS20" s="3" t="s">
        <v>1055</v>
      </c>
      <c r="FT20" s="3" t="s">
        <v>1055</v>
      </c>
      <c r="FU20" s="3" t="s">
        <v>1055</v>
      </c>
      <c r="FV20" s="3" t="s">
        <v>1055</v>
      </c>
      <c r="FW20" s="3" t="s">
        <v>1055</v>
      </c>
      <c r="FX20" s="3" t="s">
        <v>1055</v>
      </c>
      <c r="FY20" s="3" t="s">
        <v>1055</v>
      </c>
      <c r="FZ20" s="3" t="s">
        <v>1055</v>
      </c>
      <c r="GA20" s="3" t="s">
        <v>1055</v>
      </c>
      <c r="GB20" s="3" t="s">
        <v>1055</v>
      </c>
      <c r="GC20" s="3" t="s">
        <v>1055</v>
      </c>
      <c r="GD20" s="3" t="s">
        <v>1055</v>
      </c>
      <c r="GE20" s="3" t="s">
        <v>1055</v>
      </c>
      <c r="GF20" s="3" t="s">
        <v>1055</v>
      </c>
      <c r="GG20" s="3" t="s">
        <v>1055</v>
      </c>
      <c r="GH20" s="3" t="s">
        <v>1055</v>
      </c>
      <c r="GI20" s="3" t="s">
        <v>1055</v>
      </c>
      <c r="GJ20" s="3" t="s">
        <v>1055</v>
      </c>
      <c r="GK20" s="3" t="s">
        <v>1055</v>
      </c>
      <c r="GL20" s="3" t="s">
        <v>1055</v>
      </c>
      <c r="GM20" s="3" t="s">
        <v>1055</v>
      </c>
      <c r="GN20" s="3" t="s">
        <v>1055</v>
      </c>
      <c r="GO20" s="3" t="s">
        <v>1055</v>
      </c>
      <c r="GP20" s="3" t="s">
        <v>1055</v>
      </c>
      <c r="GQ20" s="3" t="s">
        <v>1055</v>
      </c>
      <c r="GR20" s="3" t="s">
        <v>1055</v>
      </c>
      <c r="GS20" s="3" t="s">
        <v>1055</v>
      </c>
      <c r="GT20" s="3" t="s">
        <v>1055</v>
      </c>
      <c r="GU20" s="3" t="s">
        <v>1055</v>
      </c>
      <c r="GV20" s="3" t="s">
        <v>1055</v>
      </c>
      <c r="GW20" s="3" t="s">
        <v>1055</v>
      </c>
      <c r="GX20" s="3" t="s">
        <v>1055</v>
      </c>
      <c r="GY20" s="3" t="s">
        <v>1055</v>
      </c>
      <c r="GZ20" s="3" t="s">
        <v>1055</v>
      </c>
      <c r="HA20" s="3" t="s">
        <v>1055</v>
      </c>
      <c r="HB20" s="3" t="s">
        <v>1055</v>
      </c>
      <c r="HC20" s="3" t="s">
        <v>1055</v>
      </c>
      <c r="HD20" s="3" t="s">
        <v>1055</v>
      </c>
      <c r="HE20" s="3" t="s">
        <v>1055</v>
      </c>
      <c r="HF20" s="3" t="s">
        <v>1055</v>
      </c>
      <c r="HG20" s="3" t="s">
        <v>1055</v>
      </c>
      <c r="HH20" s="3" t="s">
        <v>1055</v>
      </c>
      <c r="HI20" s="3" t="s">
        <v>1055</v>
      </c>
      <c r="HJ20" s="3" t="s">
        <v>1055</v>
      </c>
      <c r="HK20" s="3" t="s">
        <v>1055</v>
      </c>
      <c r="HL20" s="3" t="s">
        <v>1055</v>
      </c>
      <c r="HM20" s="3" t="s">
        <v>1055</v>
      </c>
      <c r="HN20" s="3" t="s">
        <v>1055</v>
      </c>
      <c r="HO20" s="3" t="s">
        <v>1055</v>
      </c>
      <c r="HP20" s="3" t="s">
        <v>1055</v>
      </c>
      <c r="HQ20" s="3" t="s">
        <v>1055</v>
      </c>
      <c r="HR20" s="3" t="s">
        <v>1055</v>
      </c>
      <c r="HS20" s="3" t="s">
        <v>1055</v>
      </c>
      <c r="HT20" s="3" t="s">
        <v>1055</v>
      </c>
      <c r="HU20" s="3" t="s">
        <v>1055</v>
      </c>
      <c r="HV20" s="3" t="s">
        <v>1055</v>
      </c>
      <c r="HW20" s="3" t="s">
        <v>1055</v>
      </c>
      <c r="HX20" s="3" t="s">
        <v>1055</v>
      </c>
      <c r="HY20" s="3" t="s">
        <v>1055</v>
      </c>
      <c r="HZ20" s="3" t="s">
        <v>1055</v>
      </c>
      <c r="IA20" s="3" t="s">
        <v>1055</v>
      </c>
      <c r="IB20" s="3" t="s">
        <v>1055</v>
      </c>
      <c r="IC20" s="3" t="s">
        <v>1055</v>
      </c>
      <c r="ID20" s="3" t="s">
        <v>1055</v>
      </c>
      <c r="IE20" s="3" t="s">
        <v>1055</v>
      </c>
      <c r="IF20" s="3" t="s">
        <v>1055</v>
      </c>
      <c r="IG20" s="3" t="s">
        <v>1055</v>
      </c>
      <c r="IH20" s="3" t="s">
        <v>1055</v>
      </c>
      <c r="II20" s="3" t="s">
        <v>1055</v>
      </c>
      <c r="IJ20" s="3" t="s">
        <v>1055</v>
      </c>
      <c r="IK20" s="3" t="s">
        <v>1055</v>
      </c>
      <c r="IL20" s="3" t="s">
        <v>1055</v>
      </c>
      <c r="IM20" s="3" t="s">
        <v>1055</v>
      </c>
      <c r="IN20" s="3" t="s">
        <v>1055</v>
      </c>
      <c r="IO20" s="3" t="s">
        <v>1055</v>
      </c>
      <c r="IP20" s="3" t="s">
        <v>1055</v>
      </c>
      <c r="IQ20" s="3" t="s">
        <v>1055</v>
      </c>
      <c r="IR20" s="3" t="s">
        <v>1055</v>
      </c>
      <c r="IS20" s="3" t="s">
        <v>1055</v>
      </c>
      <c r="IT20" s="3" t="s">
        <v>1055</v>
      </c>
      <c r="IU20" s="3" t="s">
        <v>1055</v>
      </c>
      <c r="IV20" s="3" t="s">
        <v>1055</v>
      </c>
    </row>
    <row r="21" spans="1:256" ht="16.5" customHeight="1">
      <c r="A21" s="26" t="s">
        <v>1296</v>
      </c>
      <c r="B21" s="26" t="s">
        <v>267</v>
      </c>
      <c r="C21" s="23">
        <f>'Trial Balance'!C134</f>
        <v>439112</v>
      </c>
      <c r="D21" s="23">
        <f>'Trial balance 2010-11'!D144</f>
        <v>404433</v>
      </c>
      <c r="E21" s="23">
        <v>439112</v>
      </c>
      <c r="F21" s="3"/>
      <c r="G21" s="17"/>
      <c r="H21" s="16"/>
      <c r="L21" s="3" t="s">
        <v>1296</v>
      </c>
      <c r="M21" s="3" t="s">
        <v>1296</v>
      </c>
      <c r="N21" s="3" t="s">
        <v>1296</v>
      </c>
      <c r="O21" s="3" t="s">
        <v>1296</v>
      </c>
      <c r="P21" s="3" t="s">
        <v>1296</v>
      </c>
      <c r="Q21" s="3" t="s">
        <v>1296</v>
      </c>
      <c r="R21" s="3" t="s">
        <v>1296</v>
      </c>
      <c r="S21" s="3" t="s">
        <v>1296</v>
      </c>
      <c r="T21" s="3" t="s">
        <v>1296</v>
      </c>
      <c r="U21" s="3" t="s">
        <v>1296</v>
      </c>
      <c r="V21" s="3" t="s">
        <v>1296</v>
      </c>
      <c r="W21" s="3" t="s">
        <v>1296</v>
      </c>
      <c r="X21" s="3" t="s">
        <v>1296</v>
      </c>
      <c r="Y21" s="3" t="s">
        <v>1296</v>
      </c>
      <c r="Z21" s="3" t="s">
        <v>1296</v>
      </c>
      <c r="AA21" s="3" t="s">
        <v>1296</v>
      </c>
      <c r="AB21" s="3" t="s">
        <v>1296</v>
      </c>
      <c r="AC21" s="3" t="s">
        <v>1296</v>
      </c>
      <c r="AD21" s="3" t="s">
        <v>1296</v>
      </c>
      <c r="AE21" s="3" t="s">
        <v>1296</v>
      </c>
      <c r="AF21" s="3" t="s">
        <v>1296</v>
      </c>
      <c r="AG21" s="3" t="s">
        <v>1296</v>
      </c>
      <c r="AH21" s="3" t="s">
        <v>1296</v>
      </c>
      <c r="AI21" s="3" t="s">
        <v>1296</v>
      </c>
      <c r="AJ21" s="3" t="s">
        <v>1296</v>
      </c>
      <c r="AK21" s="3" t="s">
        <v>1296</v>
      </c>
      <c r="AL21" s="3" t="s">
        <v>1296</v>
      </c>
      <c r="AM21" s="3" t="s">
        <v>1296</v>
      </c>
      <c r="AN21" s="3" t="s">
        <v>1296</v>
      </c>
      <c r="AO21" s="3" t="s">
        <v>1296</v>
      </c>
      <c r="AP21" s="3" t="s">
        <v>1296</v>
      </c>
      <c r="AQ21" s="3" t="s">
        <v>1296</v>
      </c>
      <c r="AR21" s="3" t="s">
        <v>1296</v>
      </c>
      <c r="AS21" s="3" t="s">
        <v>1296</v>
      </c>
      <c r="AT21" s="3" t="s">
        <v>1296</v>
      </c>
      <c r="AU21" s="3" t="s">
        <v>1296</v>
      </c>
      <c r="AV21" s="3" t="s">
        <v>1296</v>
      </c>
      <c r="AW21" s="3" t="s">
        <v>1296</v>
      </c>
      <c r="AX21" s="3" t="s">
        <v>1296</v>
      </c>
      <c r="AY21" s="3" t="s">
        <v>1296</v>
      </c>
      <c r="AZ21" s="3" t="s">
        <v>1296</v>
      </c>
      <c r="BA21" s="3" t="s">
        <v>1296</v>
      </c>
      <c r="BB21" s="3" t="s">
        <v>1296</v>
      </c>
      <c r="BC21" s="3" t="s">
        <v>1296</v>
      </c>
      <c r="BD21" s="3" t="s">
        <v>1296</v>
      </c>
      <c r="BE21" s="3" t="s">
        <v>1296</v>
      </c>
      <c r="BF21" s="3" t="s">
        <v>1296</v>
      </c>
      <c r="BG21" s="3" t="s">
        <v>1296</v>
      </c>
      <c r="BH21" s="3" t="s">
        <v>1296</v>
      </c>
      <c r="BI21" s="3" t="s">
        <v>1296</v>
      </c>
      <c r="BJ21" s="3" t="s">
        <v>1296</v>
      </c>
      <c r="BK21" s="3" t="s">
        <v>1296</v>
      </c>
      <c r="BL21" s="3" t="s">
        <v>1296</v>
      </c>
      <c r="BM21" s="3" t="s">
        <v>1296</v>
      </c>
      <c r="BN21" s="3" t="s">
        <v>1296</v>
      </c>
      <c r="BO21" s="3" t="s">
        <v>1296</v>
      </c>
      <c r="BP21" s="3" t="s">
        <v>1296</v>
      </c>
      <c r="BQ21" s="3" t="s">
        <v>1296</v>
      </c>
      <c r="BR21" s="3" t="s">
        <v>1296</v>
      </c>
      <c r="BS21" s="3" t="s">
        <v>1296</v>
      </c>
      <c r="BT21" s="3" t="s">
        <v>1296</v>
      </c>
      <c r="BU21" s="3" t="s">
        <v>1296</v>
      </c>
      <c r="BV21" s="3" t="s">
        <v>1296</v>
      </c>
      <c r="BW21" s="3" t="s">
        <v>1296</v>
      </c>
      <c r="BX21" s="3" t="s">
        <v>1296</v>
      </c>
      <c r="BY21" s="3" t="s">
        <v>1296</v>
      </c>
      <c r="BZ21" s="3" t="s">
        <v>1296</v>
      </c>
      <c r="CA21" s="3" t="s">
        <v>1296</v>
      </c>
      <c r="CB21" s="3" t="s">
        <v>1296</v>
      </c>
      <c r="CC21" s="3" t="s">
        <v>1296</v>
      </c>
      <c r="CD21" s="3" t="s">
        <v>1296</v>
      </c>
      <c r="CE21" s="3" t="s">
        <v>1296</v>
      </c>
      <c r="CF21" s="3" t="s">
        <v>1296</v>
      </c>
      <c r="CG21" s="3" t="s">
        <v>1296</v>
      </c>
      <c r="CH21" s="3" t="s">
        <v>1296</v>
      </c>
      <c r="CI21" s="3" t="s">
        <v>1296</v>
      </c>
      <c r="CJ21" s="3" t="s">
        <v>1296</v>
      </c>
      <c r="CK21" s="3" t="s">
        <v>1296</v>
      </c>
      <c r="CL21" s="3" t="s">
        <v>1296</v>
      </c>
      <c r="CM21" s="3" t="s">
        <v>1296</v>
      </c>
      <c r="CN21" s="3" t="s">
        <v>1296</v>
      </c>
      <c r="CO21" s="3" t="s">
        <v>1296</v>
      </c>
      <c r="CP21" s="3" t="s">
        <v>1296</v>
      </c>
      <c r="CQ21" s="3" t="s">
        <v>1296</v>
      </c>
      <c r="CR21" s="3" t="s">
        <v>1296</v>
      </c>
      <c r="CS21" s="3" t="s">
        <v>1296</v>
      </c>
      <c r="CT21" s="3" t="s">
        <v>1296</v>
      </c>
      <c r="CU21" s="3" t="s">
        <v>1296</v>
      </c>
      <c r="CV21" s="3" t="s">
        <v>1296</v>
      </c>
      <c r="CW21" s="3" t="s">
        <v>1296</v>
      </c>
      <c r="CX21" s="3" t="s">
        <v>1296</v>
      </c>
      <c r="CY21" s="3" t="s">
        <v>1296</v>
      </c>
      <c r="CZ21" s="3" t="s">
        <v>1296</v>
      </c>
      <c r="DA21" s="3" t="s">
        <v>1296</v>
      </c>
      <c r="DB21" s="3" t="s">
        <v>1296</v>
      </c>
      <c r="DC21" s="3" t="s">
        <v>1296</v>
      </c>
      <c r="DD21" s="3" t="s">
        <v>1296</v>
      </c>
      <c r="DE21" s="3" t="s">
        <v>1296</v>
      </c>
      <c r="DF21" s="3" t="s">
        <v>1296</v>
      </c>
      <c r="DG21" s="3" t="s">
        <v>1296</v>
      </c>
      <c r="DH21" s="3" t="s">
        <v>1296</v>
      </c>
      <c r="DI21" s="3" t="s">
        <v>1296</v>
      </c>
      <c r="DJ21" s="3" t="s">
        <v>1296</v>
      </c>
      <c r="DK21" s="3" t="s">
        <v>1296</v>
      </c>
      <c r="DL21" s="3" t="s">
        <v>1296</v>
      </c>
      <c r="DM21" s="3" t="s">
        <v>1296</v>
      </c>
      <c r="DN21" s="3" t="s">
        <v>1296</v>
      </c>
      <c r="DO21" s="3" t="s">
        <v>1296</v>
      </c>
      <c r="DP21" s="3" t="s">
        <v>1296</v>
      </c>
      <c r="DQ21" s="3" t="s">
        <v>1296</v>
      </c>
      <c r="DR21" s="3" t="s">
        <v>1296</v>
      </c>
      <c r="DS21" s="3" t="s">
        <v>1296</v>
      </c>
      <c r="DT21" s="3" t="s">
        <v>1296</v>
      </c>
      <c r="DU21" s="3" t="s">
        <v>1296</v>
      </c>
      <c r="DV21" s="3" t="s">
        <v>1296</v>
      </c>
      <c r="DW21" s="3" t="s">
        <v>1296</v>
      </c>
      <c r="DX21" s="3" t="s">
        <v>1296</v>
      </c>
      <c r="DY21" s="3" t="s">
        <v>1296</v>
      </c>
      <c r="DZ21" s="3" t="s">
        <v>1296</v>
      </c>
      <c r="EA21" s="3" t="s">
        <v>1296</v>
      </c>
      <c r="EB21" s="3" t="s">
        <v>1296</v>
      </c>
      <c r="EC21" s="3" t="s">
        <v>1296</v>
      </c>
      <c r="ED21" s="3" t="s">
        <v>1296</v>
      </c>
      <c r="EE21" s="3" t="s">
        <v>1296</v>
      </c>
      <c r="EF21" s="3" t="s">
        <v>1296</v>
      </c>
      <c r="EG21" s="3" t="s">
        <v>1296</v>
      </c>
      <c r="EH21" s="3" t="s">
        <v>1296</v>
      </c>
      <c r="EI21" s="3" t="s">
        <v>1296</v>
      </c>
      <c r="EJ21" s="3" t="s">
        <v>1296</v>
      </c>
      <c r="EK21" s="3" t="s">
        <v>1296</v>
      </c>
      <c r="EL21" s="3" t="s">
        <v>1296</v>
      </c>
      <c r="EM21" s="3" t="s">
        <v>1296</v>
      </c>
      <c r="EN21" s="3" t="s">
        <v>1296</v>
      </c>
      <c r="EO21" s="3" t="s">
        <v>1296</v>
      </c>
      <c r="EP21" s="3" t="s">
        <v>1296</v>
      </c>
      <c r="EQ21" s="3" t="s">
        <v>1296</v>
      </c>
      <c r="ER21" s="3" t="s">
        <v>1296</v>
      </c>
      <c r="ES21" s="3" t="s">
        <v>1296</v>
      </c>
      <c r="ET21" s="3" t="s">
        <v>1296</v>
      </c>
      <c r="EU21" s="3" t="s">
        <v>1296</v>
      </c>
      <c r="EV21" s="3" t="s">
        <v>1296</v>
      </c>
      <c r="EW21" s="3" t="s">
        <v>1296</v>
      </c>
      <c r="EX21" s="3" t="s">
        <v>1296</v>
      </c>
      <c r="EY21" s="3" t="s">
        <v>1296</v>
      </c>
      <c r="EZ21" s="3" t="s">
        <v>1296</v>
      </c>
      <c r="FA21" s="3" t="s">
        <v>1296</v>
      </c>
      <c r="FB21" s="3" t="s">
        <v>1296</v>
      </c>
      <c r="FC21" s="3" t="s">
        <v>1296</v>
      </c>
      <c r="FD21" s="3" t="s">
        <v>1296</v>
      </c>
      <c r="FE21" s="3" t="s">
        <v>1296</v>
      </c>
      <c r="FF21" s="3" t="s">
        <v>1296</v>
      </c>
      <c r="FG21" s="3" t="s">
        <v>1296</v>
      </c>
      <c r="FH21" s="3" t="s">
        <v>1296</v>
      </c>
      <c r="FI21" s="3" t="s">
        <v>1296</v>
      </c>
      <c r="FJ21" s="3" t="s">
        <v>1296</v>
      </c>
      <c r="FK21" s="3" t="s">
        <v>1296</v>
      </c>
      <c r="FL21" s="3" t="s">
        <v>1296</v>
      </c>
      <c r="FM21" s="3" t="s">
        <v>1296</v>
      </c>
      <c r="FN21" s="3" t="s">
        <v>1296</v>
      </c>
      <c r="FO21" s="3" t="s">
        <v>1296</v>
      </c>
      <c r="FP21" s="3" t="s">
        <v>1296</v>
      </c>
      <c r="FQ21" s="3" t="s">
        <v>1296</v>
      </c>
      <c r="FR21" s="3" t="s">
        <v>1296</v>
      </c>
      <c r="FS21" s="3" t="s">
        <v>1296</v>
      </c>
      <c r="FT21" s="3" t="s">
        <v>1296</v>
      </c>
      <c r="FU21" s="3" t="s">
        <v>1296</v>
      </c>
      <c r="FV21" s="3" t="s">
        <v>1296</v>
      </c>
      <c r="FW21" s="3" t="s">
        <v>1296</v>
      </c>
      <c r="FX21" s="3" t="s">
        <v>1296</v>
      </c>
      <c r="FY21" s="3" t="s">
        <v>1296</v>
      </c>
      <c r="FZ21" s="3" t="s">
        <v>1296</v>
      </c>
      <c r="GA21" s="3" t="s">
        <v>1296</v>
      </c>
      <c r="GB21" s="3" t="s">
        <v>1296</v>
      </c>
      <c r="GC21" s="3" t="s">
        <v>1296</v>
      </c>
      <c r="GD21" s="3" t="s">
        <v>1296</v>
      </c>
      <c r="GE21" s="3" t="s">
        <v>1296</v>
      </c>
      <c r="GF21" s="3" t="s">
        <v>1296</v>
      </c>
      <c r="GG21" s="3" t="s">
        <v>1296</v>
      </c>
      <c r="GH21" s="3" t="s">
        <v>1296</v>
      </c>
      <c r="GI21" s="3" t="s">
        <v>1296</v>
      </c>
      <c r="GJ21" s="3" t="s">
        <v>1296</v>
      </c>
      <c r="GK21" s="3" t="s">
        <v>1296</v>
      </c>
      <c r="GL21" s="3" t="s">
        <v>1296</v>
      </c>
      <c r="GM21" s="3" t="s">
        <v>1296</v>
      </c>
      <c r="GN21" s="3" t="s">
        <v>1296</v>
      </c>
      <c r="GO21" s="3" t="s">
        <v>1296</v>
      </c>
      <c r="GP21" s="3" t="s">
        <v>1296</v>
      </c>
      <c r="GQ21" s="3" t="s">
        <v>1296</v>
      </c>
      <c r="GR21" s="3" t="s">
        <v>1296</v>
      </c>
      <c r="GS21" s="3" t="s">
        <v>1296</v>
      </c>
      <c r="GT21" s="3" t="s">
        <v>1296</v>
      </c>
      <c r="GU21" s="3" t="s">
        <v>1296</v>
      </c>
      <c r="GV21" s="3" t="s">
        <v>1296</v>
      </c>
      <c r="GW21" s="3" t="s">
        <v>1296</v>
      </c>
      <c r="GX21" s="3" t="s">
        <v>1296</v>
      </c>
      <c r="GY21" s="3" t="s">
        <v>1296</v>
      </c>
      <c r="GZ21" s="3" t="s">
        <v>1296</v>
      </c>
      <c r="HA21" s="3" t="s">
        <v>1296</v>
      </c>
      <c r="HB21" s="3" t="s">
        <v>1296</v>
      </c>
      <c r="HC21" s="3" t="s">
        <v>1296</v>
      </c>
      <c r="HD21" s="3" t="s">
        <v>1296</v>
      </c>
      <c r="HE21" s="3" t="s">
        <v>1296</v>
      </c>
      <c r="HF21" s="3" t="s">
        <v>1296</v>
      </c>
      <c r="HG21" s="3" t="s">
        <v>1296</v>
      </c>
      <c r="HH21" s="3" t="s">
        <v>1296</v>
      </c>
      <c r="HI21" s="3" t="s">
        <v>1296</v>
      </c>
      <c r="HJ21" s="3" t="s">
        <v>1296</v>
      </c>
      <c r="HK21" s="3" t="s">
        <v>1296</v>
      </c>
      <c r="HL21" s="3" t="s">
        <v>1296</v>
      </c>
      <c r="HM21" s="3" t="s">
        <v>1296</v>
      </c>
      <c r="HN21" s="3" t="s">
        <v>1296</v>
      </c>
      <c r="HO21" s="3" t="s">
        <v>1296</v>
      </c>
      <c r="HP21" s="3" t="s">
        <v>1296</v>
      </c>
      <c r="HQ21" s="3" t="s">
        <v>1296</v>
      </c>
      <c r="HR21" s="3" t="s">
        <v>1296</v>
      </c>
      <c r="HS21" s="3" t="s">
        <v>1296</v>
      </c>
      <c r="HT21" s="3" t="s">
        <v>1296</v>
      </c>
      <c r="HU21" s="3" t="s">
        <v>1296</v>
      </c>
      <c r="HV21" s="3" t="s">
        <v>1296</v>
      </c>
      <c r="HW21" s="3" t="s">
        <v>1296</v>
      </c>
      <c r="HX21" s="3" t="s">
        <v>1296</v>
      </c>
      <c r="HY21" s="3" t="s">
        <v>1296</v>
      </c>
      <c r="HZ21" s="3" t="s">
        <v>1296</v>
      </c>
      <c r="IA21" s="3" t="s">
        <v>1296</v>
      </c>
      <c r="IB21" s="3" t="s">
        <v>1296</v>
      </c>
      <c r="IC21" s="3" t="s">
        <v>1296</v>
      </c>
      <c r="ID21" s="3" t="s">
        <v>1296</v>
      </c>
      <c r="IE21" s="3" t="s">
        <v>1296</v>
      </c>
      <c r="IF21" s="3" t="s">
        <v>1296</v>
      </c>
      <c r="IG21" s="3" t="s">
        <v>1296</v>
      </c>
      <c r="IH21" s="3" t="s">
        <v>1296</v>
      </c>
      <c r="II21" s="3" t="s">
        <v>1296</v>
      </c>
      <c r="IJ21" s="3" t="s">
        <v>1296</v>
      </c>
      <c r="IK21" s="3" t="s">
        <v>1296</v>
      </c>
      <c r="IL21" s="3" t="s">
        <v>1296</v>
      </c>
      <c r="IM21" s="3" t="s">
        <v>1296</v>
      </c>
      <c r="IN21" s="3" t="s">
        <v>1296</v>
      </c>
      <c r="IO21" s="3" t="s">
        <v>1296</v>
      </c>
      <c r="IP21" s="3" t="s">
        <v>1296</v>
      </c>
      <c r="IQ21" s="3" t="s">
        <v>1296</v>
      </c>
      <c r="IR21" s="3" t="s">
        <v>1296</v>
      </c>
      <c r="IS21" s="3" t="s">
        <v>1296</v>
      </c>
      <c r="IT21" s="3" t="s">
        <v>1296</v>
      </c>
      <c r="IU21" s="3" t="s">
        <v>1296</v>
      </c>
      <c r="IV21" s="3" t="s">
        <v>1296</v>
      </c>
    </row>
    <row r="22" spans="1:256" ht="16.5" customHeight="1">
      <c r="A22" s="26" t="s">
        <v>1297</v>
      </c>
      <c r="B22" s="26" t="s">
        <v>1418</v>
      </c>
      <c r="C22" s="23">
        <f>'Trial Balance'!C131</f>
        <v>229400</v>
      </c>
      <c r="D22" s="23">
        <f>'Trial balance 2010-11'!D141+10000</f>
        <v>155720</v>
      </c>
      <c r="E22" s="23">
        <v>229400</v>
      </c>
      <c r="F22" s="3"/>
      <c r="G22" s="17"/>
      <c r="H22" s="16"/>
      <c r="L22" s="3" t="s">
        <v>1297</v>
      </c>
      <c r="M22" s="3" t="s">
        <v>1297</v>
      </c>
      <c r="N22" s="3" t="s">
        <v>1297</v>
      </c>
      <c r="O22" s="3" t="s">
        <v>1297</v>
      </c>
      <c r="P22" s="3" t="s">
        <v>1297</v>
      </c>
      <c r="Q22" s="3" t="s">
        <v>1297</v>
      </c>
      <c r="R22" s="3" t="s">
        <v>1297</v>
      </c>
      <c r="S22" s="3" t="s">
        <v>1297</v>
      </c>
      <c r="T22" s="3" t="s">
        <v>1297</v>
      </c>
      <c r="U22" s="3" t="s">
        <v>1297</v>
      </c>
      <c r="V22" s="3" t="s">
        <v>1297</v>
      </c>
      <c r="W22" s="3" t="s">
        <v>1297</v>
      </c>
      <c r="X22" s="3" t="s">
        <v>1297</v>
      </c>
      <c r="Y22" s="3" t="s">
        <v>1297</v>
      </c>
      <c r="Z22" s="3" t="s">
        <v>1297</v>
      </c>
      <c r="AA22" s="3" t="s">
        <v>1297</v>
      </c>
      <c r="AB22" s="3" t="s">
        <v>1297</v>
      </c>
      <c r="AC22" s="3" t="s">
        <v>1297</v>
      </c>
      <c r="AD22" s="3" t="s">
        <v>1297</v>
      </c>
      <c r="AE22" s="3" t="s">
        <v>1297</v>
      </c>
      <c r="AF22" s="3" t="s">
        <v>1297</v>
      </c>
      <c r="AG22" s="3" t="s">
        <v>1297</v>
      </c>
      <c r="AH22" s="3" t="s">
        <v>1297</v>
      </c>
      <c r="AI22" s="3" t="s">
        <v>1297</v>
      </c>
      <c r="AJ22" s="3" t="s">
        <v>1297</v>
      </c>
      <c r="AK22" s="3" t="s">
        <v>1297</v>
      </c>
      <c r="AL22" s="3" t="s">
        <v>1297</v>
      </c>
      <c r="AM22" s="3" t="s">
        <v>1297</v>
      </c>
      <c r="AN22" s="3" t="s">
        <v>1297</v>
      </c>
      <c r="AO22" s="3" t="s">
        <v>1297</v>
      </c>
      <c r="AP22" s="3" t="s">
        <v>1297</v>
      </c>
      <c r="AQ22" s="3" t="s">
        <v>1297</v>
      </c>
      <c r="AR22" s="3" t="s">
        <v>1297</v>
      </c>
      <c r="AS22" s="3" t="s">
        <v>1297</v>
      </c>
      <c r="AT22" s="3" t="s">
        <v>1297</v>
      </c>
      <c r="AU22" s="3" t="s">
        <v>1297</v>
      </c>
      <c r="AV22" s="3" t="s">
        <v>1297</v>
      </c>
      <c r="AW22" s="3" t="s">
        <v>1297</v>
      </c>
      <c r="AX22" s="3" t="s">
        <v>1297</v>
      </c>
      <c r="AY22" s="3" t="s">
        <v>1297</v>
      </c>
      <c r="AZ22" s="3" t="s">
        <v>1297</v>
      </c>
      <c r="BA22" s="3" t="s">
        <v>1297</v>
      </c>
      <c r="BB22" s="3" t="s">
        <v>1297</v>
      </c>
      <c r="BC22" s="3" t="s">
        <v>1297</v>
      </c>
      <c r="BD22" s="3" t="s">
        <v>1297</v>
      </c>
      <c r="BE22" s="3" t="s">
        <v>1297</v>
      </c>
      <c r="BF22" s="3" t="s">
        <v>1297</v>
      </c>
      <c r="BG22" s="3" t="s">
        <v>1297</v>
      </c>
      <c r="BH22" s="3" t="s">
        <v>1297</v>
      </c>
      <c r="BI22" s="3" t="s">
        <v>1297</v>
      </c>
      <c r="BJ22" s="3" t="s">
        <v>1297</v>
      </c>
      <c r="BK22" s="3" t="s">
        <v>1297</v>
      </c>
      <c r="BL22" s="3" t="s">
        <v>1297</v>
      </c>
      <c r="BM22" s="3" t="s">
        <v>1297</v>
      </c>
      <c r="BN22" s="3" t="s">
        <v>1297</v>
      </c>
      <c r="BO22" s="3" t="s">
        <v>1297</v>
      </c>
      <c r="BP22" s="3" t="s">
        <v>1297</v>
      </c>
      <c r="BQ22" s="3" t="s">
        <v>1297</v>
      </c>
      <c r="BR22" s="3" t="s">
        <v>1297</v>
      </c>
      <c r="BS22" s="3" t="s">
        <v>1297</v>
      </c>
      <c r="BT22" s="3" t="s">
        <v>1297</v>
      </c>
      <c r="BU22" s="3" t="s">
        <v>1297</v>
      </c>
      <c r="BV22" s="3" t="s">
        <v>1297</v>
      </c>
      <c r="BW22" s="3" t="s">
        <v>1297</v>
      </c>
      <c r="BX22" s="3" t="s">
        <v>1297</v>
      </c>
      <c r="BY22" s="3" t="s">
        <v>1297</v>
      </c>
      <c r="BZ22" s="3" t="s">
        <v>1297</v>
      </c>
      <c r="CA22" s="3" t="s">
        <v>1297</v>
      </c>
      <c r="CB22" s="3" t="s">
        <v>1297</v>
      </c>
      <c r="CC22" s="3" t="s">
        <v>1297</v>
      </c>
      <c r="CD22" s="3" t="s">
        <v>1297</v>
      </c>
      <c r="CE22" s="3" t="s">
        <v>1297</v>
      </c>
      <c r="CF22" s="3" t="s">
        <v>1297</v>
      </c>
      <c r="CG22" s="3" t="s">
        <v>1297</v>
      </c>
      <c r="CH22" s="3" t="s">
        <v>1297</v>
      </c>
      <c r="CI22" s="3" t="s">
        <v>1297</v>
      </c>
      <c r="CJ22" s="3" t="s">
        <v>1297</v>
      </c>
      <c r="CK22" s="3" t="s">
        <v>1297</v>
      </c>
      <c r="CL22" s="3" t="s">
        <v>1297</v>
      </c>
      <c r="CM22" s="3" t="s">
        <v>1297</v>
      </c>
      <c r="CN22" s="3" t="s">
        <v>1297</v>
      </c>
      <c r="CO22" s="3" t="s">
        <v>1297</v>
      </c>
      <c r="CP22" s="3" t="s">
        <v>1297</v>
      </c>
      <c r="CQ22" s="3" t="s">
        <v>1297</v>
      </c>
      <c r="CR22" s="3" t="s">
        <v>1297</v>
      </c>
      <c r="CS22" s="3" t="s">
        <v>1297</v>
      </c>
      <c r="CT22" s="3" t="s">
        <v>1297</v>
      </c>
      <c r="CU22" s="3" t="s">
        <v>1297</v>
      </c>
      <c r="CV22" s="3" t="s">
        <v>1297</v>
      </c>
      <c r="CW22" s="3" t="s">
        <v>1297</v>
      </c>
      <c r="CX22" s="3" t="s">
        <v>1297</v>
      </c>
      <c r="CY22" s="3" t="s">
        <v>1297</v>
      </c>
      <c r="CZ22" s="3" t="s">
        <v>1297</v>
      </c>
      <c r="DA22" s="3" t="s">
        <v>1297</v>
      </c>
      <c r="DB22" s="3" t="s">
        <v>1297</v>
      </c>
      <c r="DC22" s="3" t="s">
        <v>1297</v>
      </c>
      <c r="DD22" s="3" t="s">
        <v>1297</v>
      </c>
      <c r="DE22" s="3" t="s">
        <v>1297</v>
      </c>
      <c r="DF22" s="3" t="s">
        <v>1297</v>
      </c>
      <c r="DG22" s="3" t="s">
        <v>1297</v>
      </c>
      <c r="DH22" s="3" t="s">
        <v>1297</v>
      </c>
      <c r="DI22" s="3" t="s">
        <v>1297</v>
      </c>
      <c r="DJ22" s="3" t="s">
        <v>1297</v>
      </c>
      <c r="DK22" s="3" t="s">
        <v>1297</v>
      </c>
      <c r="DL22" s="3" t="s">
        <v>1297</v>
      </c>
      <c r="DM22" s="3" t="s">
        <v>1297</v>
      </c>
      <c r="DN22" s="3" t="s">
        <v>1297</v>
      </c>
      <c r="DO22" s="3" t="s">
        <v>1297</v>
      </c>
      <c r="DP22" s="3" t="s">
        <v>1297</v>
      </c>
      <c r="DQ22" s="3" t="s">
        <v>1297</v>
      </c>
      <c r="DR22" s="3" t="s">
        <v>1297</v>
      </c>
      <c r="DS22" s="3" t="s">
        <v>1297</v>
      </c>
      <c r="DT22" s="3" t="s">
        <v>1297</v>
      </c>
      <c r="DU22" s="3" t="s">
        <v>1297</v>
      </c>
      <c r="DV22" s="3" t="s">
        <v>1297</v>
      </c>
      <c r="DW22" s="3" t="s">
        <v>1297</v>
      </c>
      <c r="DX22" s="3" t="s">
        <v>1297</v>
      </c>
      <c r="DY22" s="3" t="s">
        <v>1297</v>
      </c>
      <c r="DZ22" s="3" t="s">
        <v>1297</v>
      </c>
      <c r="EA22" s="3" t="s">
        <v>1297</v>
      </c>
      <c r="EB22" s="3" t="s">
        <v>1297</v>
      </c>
      <c r="EC22" s="3" t="s">
        <v>1297</v>
      </c>
      <c r="ED22" s="3" t="s">
        <v>1297</v>
      </c>
      <c r="EE22" s="3" t="s">
        <v>1297</v>
      </c>
      <c r="EF22" s="3" t="s">
        <v>1297</v>
      </c>
      <c r="EG22" s="3" t="s">
        <v>1297</v>
      </c>
      <c r="EH22" s="3" t="s">
        <v>1297</v>
      </c>
      <c r="EI22" s="3" t="s">
        <v>1297</v>
      </c>
      <c r="EJ22" s="3" t="s">
        <v>1297</v>
      </c>
      <c r="EK22" s="3" t="s">
        <v>1297</v>
      </c>
      <c r="EL22" s="3" t="s">
        <v>1297</v>
      </c>
      <c r="EM22" s="3" t="s">
        <v>1297</v>
      </c>
      <c r="EN22" s="3" t="s">
        <v>1297</v>
      </c>
      <c r="EO22" s="3" t="s">
        <v>1297</v>
      </c>
      <c r="EP22" s="3" t="s">
        <v>1297</v>
      </c>
      <c r="EQ22" s="3" t="s">
        <v>1297</v>
      </c>
      <c r="ER22" s="3" t="s">
        <v>1297</v>
      </c>
      <c r="ES22" s="3" t="s">
        <v>1297</v>
      </c>
      <c r="ET22" s="3" t="s">
        <v>1297</v>
      </c>
      <c r="EU22" s="3" t="s">
        <v>1297</v>
      </c>
      <c r="EV22" s="3" t="s">
        <v>1297</v>
      </c>
      <c r="EW22" s="3" t="s">
        <v>1297</v>
      </c>
      <c r="EX22" s="3" t="s">
        <v>1297</v>
      </c>
      <c r="EY22" s="3" t="s">
        <v>1297</v>
      </c>
      <c r="EZ22" s="3" t="s">
        <v>1297</v>
      </c>
      <c r="FA22" s="3" t="s">
        <v>1297</v>
      </c>
      <c r="FB22" s="3" t="s">
        <v>1297</v>
      </c>
      <c r="FC22" s="3" t="s">
        <v>1297</v>
      </c>
      <c r="FD22" s="3" t="s">
        <v>1297</v>
      </c>
      <c r="FE22" s="3" t="s">
        <v>1297</v>
      </c>
      <c r="FF22" s="3" t="s">
        <v>1297</v>
      </c>
      <c r="FG22" s="3" t="s">
        <v>1297</v>
      </c>
      <c r="FH22" s="3" t="s">
        <v>1297</v>
      </c>
      <c r="FI22" s="3" t="s">
        <v>1297</v>
      </c>
      <c r="FJ22" s="3" t="s">
        <v>1297</v>
      </c>
      <c r="FK22" s="3" t="s">
        <v>1297</v>
      </c>
      <c r="FL22" s="3" t="s">
        <v>1297</v>
      </c>
      <c r="FM22" s="3" t="s">
        <v>1297</v>
      </c>
      <c r="FN22" s="3" t="s">
        <v>1297</v>
      </c>
      <c r="FO22" s="3" t="s">
        <v>1297</v>
      </c>
      <c r="FP22" s="3" t="s">
        <v>1297</v>
      </c>
      <c r="FQ22" s="3" t="s">
        <v>1297</v>
      </c>
      <c r="FR22" s="3" t="s">
        <v>1297</v>
      </c>
      <c r="FS22" s="3" t="s">
        <v>1297</v>
      </c>
      <c r="FT22" s="3" t="s">
        <v>1297</v>
      </c>
      <c r="FU22" s="3" t="s">
        <v>1297</v>
      </c>
      <c r="FV22" s="3" t="s">
        <v>1297</v>
      </c>
      <c r="FW22" s="3" t="s">
        <v>1297</v>
      </c>
      <c r="FX22" s="3" t="s">
        <v>1297</v>
      </c>
      <c r="FY22" s="3" t="s">
        <v>1297</v>
      </c>
      <c r="FZ22" s="3" t="s">
        <v>1297</v>
      </c>
      <c r="GA22" s="3" t="s">
        <v>1297</v>
      </c>
      <c r="GB22" s="3" t="s">
        <v>1297</v>
      </c>
      <c r="GC22" s="3" t="s">
        <v>1297</v>
      </c>
      <c r="GD22" s="3" t="s">
        <v>1297</v>
      </c>
      <c r="GE22" s="3" t="s">
        <v>1297</v>
      </c>
      <c r="GF22" s="3" t="s">
        <v>1297</v>
      </c>
      <c r="GG22" s="3" t="s">
        <v>1297</v>
      </c>
      <c r="GH22" s="3" t="s">
        <v>1297</v>
      </c>
      <c r="GI22" s="3" t="s">
        <v>1297</v>
      </c>
      <c r="GJ22" s="3" t="s">
        <v>1297</v>
      </c>
      <c r="GK22" s="3" t="s">
        <v>1297</v>
      </c>
      <c r="GL22" s="3" t="s">
        <v>1297</v>
      </c>
      <c r="GM22" s="3" t="s">
        <v>1297</v>
      </c>
      <c r="GN22" s="3" t="s">
        <v>1297</v>
      </c>
      <c r="GO22" s="3" t="s">
        <v>1297</v>
      </c>
      <c r="GP22" s="3" t="s">
        <v>1297</v>
      </c>
      <c r="GQ22" s="3" t="s">
        <v>1297</v>
      </c>
      <c r="GR22" s="3" t="s">
        <v>1297</v>
      </c>
      <c r="GS22" s="3" t="s">
        <v>1297</v>
      </c>
      <c r="GT22" s="3" t="s">
        <v>1297</v>
      </c>
      <c r="GU22" s="3" t="s">
        <v>1297</v>
      </c>
      <c r="GV22" s="3" t="s">
        <v>1297</v>
      </c>
      <c r="GW22" s="3" t="s">
        <v>1297</v>
      </c>
      <c r="GX22" s="3" t="s">
        <v>1297</v>
      </c>
      <c r="GY22" s="3" t="s">
        <v>1297</v>
      </c>
      <c r="GZ22" s="3" t="s">
        <v>1297</v>
      </c>
      <c r="HA22" s="3" t="s">
        <v>1297</v>
      </c>
      <c r="HB22" s="3" t="s">
        <v>1297</v>
      </c>
      <c r="HC22" s="3" t="s">
        <v>1297</v>
      </c>
      <c r="HD22" s="3" t="s">
        <v>1297</v>
      </c>
      <c r="HE22" s="3" t="s">
        <v>1297</v>
      </c>
      <c r="HF22" s="3" t="s">
        <v>1297</v>
      </c>
      <c r="HG22" s="3" t="s">
        <v>1297</v>
      </c>
      <c r="HH22" s="3" t="s">
        <v>1297</v>
      </c>
      <c r="HI22" s="3" t="s">
        <v>1297</v>
      </c>
      <c r="HJ22" s="3" t="s">
        <v>1297</v>
      </c>
      <c r="HK22" s="3" t="s">
        <v>1297</v>
      </c>
      <c r="HL22" s="3" t="s">
        <v>1297</v>
      </c>
      <c r="HM22" s="3" t="s">
        <v>1297</v>
      </c>
      <c r="HN22" s="3" t="s">
        <v>1297</v>
      </c>
      <c r="HO22" s="3" t="s">
        <v>1297</v>
      </c>
      <c r="HP22" s="3" t="s">
        <v>1297</v>
      </c>
      <c r="HQ22" s="3" t="s">
        <v>1297</v>
      </c>
      <c r="HR22" s="3" t="s">
        <v>1297</v>
      </c>
      <c r="HS22" s="3" t="s">
        <v>1297</v>
      </c>
      <c r="HT22" s="3" t="s">
        <v>1297</v>
      </c>
      <c r="HU22" s="3" t="s">
        <v>1297</v>
      </c>
      <c r="HV22" s="3" t="s">
        <v>1297</v>
      </c>
      <c r="HW22" s="3" t="s">
        <v>1297</v>
      </c>
      <c r="HX22" s="3" t="s">
        <v>1297</v>
      </c>
      <c r="HY22" s="3" t="s">
        <v>1297</v>
      </c>
      <c r="HZ22" s="3" t="s">
        <v>1297</v>
      </c>
      <c r="IA22" s="3" t="s">
        <v>1297</v>
      </c>
      <c r="IB22" s="3" t="s">
        <v>1297</v>
      </c>
      <c r="IC22" s="3" t="s">
        <v>1297</v>
      </c>
      <c r="ID22" s="3" t="s">
        <v>1297</v>
      </c>
      <c r="IE22" s="3" t="s">
        <v>1297</v>
      </c>
      <c r="IF22" s="3" t="s">
        <v>1297</v>
      </c>
      <c r="IG22" s="3" t="s">
        <v>1297</v>
      </c>
      <c r="IH22" s="3" t="s">
        <v>1297</v>
      </c>
      <c r="II22" s="3" t="s">
        <v>1297</v>
      </c>
      <c r="IJ22" s="3" t="s">
        <v>1297</v>
      </c>
      <c r="IK22" s="3" t="s">
        <v>1297</v>
      </c>
      <c r="IL22" s="3" t="s">
        <v>1297</v>
      </c>
      <c r="IM22" s="3" t="s">
        <v>1297</v>
      </c>
      <c r="IN22" s="3" t="s">
        <v>1297</v>
      </c>
      <c r="IO22" s="3" t="s">
        <v>1297</v>
      </c>
      <c r="IP22" s="3" t="s">
        <v>1297</v>
      </c>
      <c r="IQ22" s="3" t="s">
        <v>1297</v>
      </c>
      <c r="IR22" s="3" t="s">
        <v>1297</v>
      </c>
      <c r="IS22" s="3" t="s">
        <v>1297</v>
      </c>
      <c r="IT22" s="3" t="s">
        <v>1297</v>
      </c>
      <c r="IU22" s="3" t="s">
        <v>1297</v>
      </c>
      <c r="IV22" s="3" t="s">
        <v>1297</v>
      </c>
    </row>
    <row r="23" spans="1:256" ht="16.5" customHeight="1">
      <c r="A23" s="26" t="s">
        <v>1298</v>
      </c>
      <c r="B23" s="26" t="s">
        <v>482</v>
      </c>
      <c r="C23" s="306">
        <f>'Sub SCH'!G253</f>
        <v>414213.9</v>
      </c>
      <c r="D23" s="306">
        <f>'Sub SCH'!G253</f>
        <v>414213.9</v>
      </c>
      <c r="E23" s="306">
        <v>493845.54</v>
      </c>
      <c r="F23" s="3"/>
      <c r="G23" s="17"/>
      <c r="H23" s="16"/>
      <c r="L23" s="3" t="s">
        <v>1298</v>
      </c>
      <c r="M23" s="3" t="s">
        <v>1298</v>
      </c>
      <c r="N23" s="3" t="s">
        <v>1298</v>
      </c>
      <c r="O23" s="3" t="s">
        <v>1298</v>
      </c>
      <c r="P23" s="3" t="s">
        <v>1298</v>
      </c>
      <c r="Q23" s="3" t="s">
        <v>1298</v>
      </c>
      <c r="R23" s="3" t="s">
        <v>1298</v>
      </c>
      <c r="S23" s="3" t="s">
        <v>1298</v>
      </c>
      <c r="T23" s="3" t="s">
        <v>1298</v>
      </c>
      <c r="U23" s="3" t="s">
        <v>1298</v>
      </c>
      <c r="V23" s="3" t="s">
        <v>1298</v>
      </c>
      <c r="W23" s="3" t="s">
        <v>1298</v>
      </c>
      <c r="X23" s="3" t="s">
        <v>1298</v>
      </c>
      <c r="Y23" s="3" t="s">
        <v>1298</v>
      </c>
      <c r="Z23" s="3" t="s">
        <v>1298</v>
      </c>
      <c r="AA23" s="3" t="s">
        <v>1298</v>
      </c>
      <c r="AB23" s="3" t="s">
        <v>1298</v>
      </c>
      <c r="AC23" s="3" t="s">
        <v>1298</v>
      </c>
      <c r="AD23" s="3" t="s">
        <v>1298</v>
      </c>
      <c r="AE23" s="3" t="s">
        <v>1298</v>
      </c>
      <c r="AF23" s="3" t="s">
        <v>1298</v>
      </c>
      <c r="AG23" s="3" t="s">
        <v>1298</v>
      </c>
      <c r="AH23" s="3" t="s">
        <v>1298</v>
      </c>
      <c r="AI23" s="3" t="s">
        <v>1298</v>
      </c>
      <c r="AJ23" s="3" t="s">
        <v>1298</v>
      </c>
      <c r="AK23" s="3" t="s">
        <v>1298</v>
      </c>
      <c r="AL23" s="3" t="s">
        <v>1298</v>
      </c>
      <c r="AM23" s="3" t="s">
        <v>1298</v>
      </c>
      <c r="AN23" s="3" t="s">
        <v>1298</v>
      </c>
      <c r="AO23" s="3" t="s">
        <v>1298</v>
      </c>
      <c r="AP23" s="3" t="s">
        <v>1298</v>
      </c>
      <c r="AQ23" s="3" t="s">
        <v>1298</v>
      </c>
      <c r="AR23" s="3" t="s">
        <v>1298</v>
      </c>
      <c r="AS23" s="3" t="s">
        <v>1298</v>
      </c>
      <c r="AT23" s="3" t="s">
        <v>1298</v>
      </c>
      <c r="AU23" s="3" t="s">
        <v>1298</v>
      </c>
      <c r="AV23" s="3" t="s">
        <v>1298</v>
      </c>
      <c r="AW23" s="3" t="s">
        <v>1298</v>
      </c>
      <c r="AX23" s="3" t="s">
        <v>1298</v>
      </c>
      <c r="AY23" s="3" t="s">
        <v>1298</v>
      </c>
      <c r="AZ23" s="3" t="s">
        <v>1298</v>
      </c>
      <c r="BA23" s="3" t="s">
        <v>1298</v>
      </c>
      <c r="BB23" s="3" t="s">
        <v>1298</v>
      </c>
      <c r="BC23" s="3" t="s">
        <v>1298</v>
      </c>
      <c r="BD23" s="3" t="s">
        <v>1298</v>
      </c>
      <c r="BE23" s="3" t="s">
        <v>1298</v>
      </c>
      <c r="BF23" s="3" t="s">
        <v>1298</v>
      </c>
      <c r="BG23" s="3" t="s">
        <v>1298</v>
      </c>
      <c r="BH23" s="3" t="s">
        <v>1298</v>
      </c>
      <c r="BI23" s="3" t="s">
        <v>1298</v>
      </c>
      <c r="BJ23" s="3" t="s">
        <v>1298</v>
      </c>
      <c r="BK23" s="3" t="s">
        <v>1298</v>
      </c>
      <c r="BL23" s="3" t="s">
        <v>1298</v>
      </c>
      <c r="BM23" s="3" t="s">
        <v>1298</v>
      </c>
      <c r="BN23" s="3" t="s">
        <v>1298</v>
      </c>
      <c r="BO23" s="3" t="s">
        <v>1298</v>
      </c>
      <c r="BP23" s="3" t="s">
        <v>1298</v>
      </c>
      <c r="BQ23" s="3" t="s">
        <v>1298</v>
      </c>
      <c r="BR23" s="3" t="s">
        <v>1298</v>
      </c>
      <c r="BS23" s="3" t="s">
        <v>1298</v>
      </c>
      <c r="BT23" s="3" t="s">
        <v>1298</v>
      </c>
      <c r="BU23" s="3" t="s">
        <v>1298</v>
      </c>
      <c r="BV23" s="3" t="s">
        <v>1298</v>
      </c>
      <c r="BW23" s="3" t="s">
        <v>1298</v>
      </c>
      <c r="BX23" s="3" t="s">
        <v>1298</v>
      </c>
      <c r="BY23" s="3" t="s">
        <v>1298</v>
      </c>
      <c r="BZ23" s="3" t="s">
        <v>1298</v>
      </c>
      <c r="CA23" s="3" t="s">
        <v>1298</v>
      </c>
      <c r="CB23" s="3" t="s">
        <v>1298</v>
      </c>
      <c r="CC23" s="3" t="s">
        <v>1298</v>
      </c>
      <c r="CD23" s="3" t="s">
        <v>1298</v>
      </c>
      <c r="CE23" s="3" t="s">
        <v>1298</v>
      </c>
      <c r="CF23" s="3" t="s">
        <v>1298</v>
      </c>
      <c r="CG23" s="3" t="s">
        <v>1298</v>
      </c>
      <c r="CH23" s="3" t="s">
        <v>1298</v>
      </c>
      <c r="CI23" s="3" t="s">
        <v>1298</v>
      </c>
      <c r="CJ23" s="3" t="s">
        <v>1298</v>
      </c>
      <c r="CK23" s="3" t="s">
        <v>1298</v>
      </c>
      <c r="CL23" s="3" t="s">
        <v>1298</v>
      </c>
      <c r="CM23" s="3" t="s">
        <v>1298</v>
      </c>
      <c r="CN23" s="3" t="s">
        <v>1298</v>
      </c>
      <c r="CO23" s="3" t="s">
        <v>1298</v>
      </c>
      <c r="CP23" s="3" t="s">
        <v>1298</v>
      </c>
      <c r="CQ23" s="3" t="s">
        <v>1298</v>
      </c>
      <c r="CR23" s="3" t="s">
        <v>1298</v>
      </c>
      <c r="CS23" s="3" t="s">
        <v>1298</v>
      </c>
      <c r="CT23" s="3" t="s">
        <v>1298</v>
      </c>
      <c r="CU23" s="3" t="s">
        <v>1298</v>
      </c>
      <c r="CV23" s="3" t="s">
        <v>1298</v>
      </c>
      <c r="CW23" s="3" t="s">
        <v>1298</v>
      </c>
      <c r="CX23" s="3" t="s">
        <v>1298</v>
      </c>
      <c r="CY23" s="3" t="s">
        <v>1298</v>
      </c>
      <c r="CZ23" s="3" t="s">
        <v>1298</v>
      </c>
      <c r="DA23" s="3" t="s">
        <v>1298</v>
      </c>
      <c r="DB23" s="3" t="s">
        <v>1298</v>
      </c>
      <c r="DC23" s="3" t="s">
        <v>1298</v>
      </c>
      <c r="DD23" s="3" t="s">
        <v>1298</v>
      </c>
      <c r="DE23" s="3" t="s">
        <v>1298</v>
      </c>
      <c r="DF23" s="3" t="s">
        <v>1298</v>
      </c>
      <c r="DG23" s="3" t="s">
        <v>1298</v>
      </c>
      <c r="DH23" s="3" t="s">
        <v>1298</v>
      </c>
      <c r="DI23" s="3" t="s">
        <v>1298</v>
      </c>
      <c r="DJ23" s="3" t="s">
        <v>1298</v>
      </c>
      <c r="DK23" s="3" t="s">
        <v>1298</v>
      </c>
      <c r="DL23" s="3" t="s">
        <v>1298</v>
      </c>
      <c r="DM23" s="3" t="s">
        <v>1298</v>
      </c>
      <c r="DN23" s="3" t="s">
        <v>1298</v>
      </c>
      <c r="DO23" s="3" t="s">
        <v>1298</v>
      </c>
      <c r="DP23" s="3" t="s">
        <v>1298</v>
      </c>
      <c r="DQ23" s="3" t="s">
        <v>1298</v>
      </c>
      <c r="DR23" s="3" t="s">
        <v>1298</v>
      </c>
      <c r="DS23" s="3" t="s">
        <v>1298</v>
      </c>
      <c r="DT23" s="3" t="s">
        <v>1298</v>
      </c>
      <c r="DU23" s="3" t="s">
        <v>1298</v>
      </c>
      <c r="DV23" s="3" t="s">
        <v>1298</v>
      </c>
      <c r="DW23" s="3" t="s">
        <v>1298</v>
      </c>
      <c r="DX23" s="3" t="s">
        <v>1298</v>
      </c>
      <c r="DY23" s="3" t="s">
        <v>1298</v>
      </c>
      <c r="DZ23" s="3" t="s">
        <v>1298</v>
      </c>
      <c r="EA23" s="3" t="s">
        <v>1298</v>
      </c>
      <c r="EB23" s="3" t="s">
        <v>1298</v>
      </c>
      <c r="EC23" s="3" t="s">
        <v>1298</v>
      </c>
      <c r="ED23" s="3" t="s">
        <v>1298</v>
      </c>
      <c r="EE23" s="3" t="s">
        <v>1298</v>
      </c>
      <c r="EF23" s="3" t="s">
        <v>1298</v>
      </c>
      <c r="EG23" s="3" t="s">
        <v>1298</v>
      </c>
      <c r="EH23" s="3" t="s">
        <v>1298</v>
      </c>
      <c r="EI23" s="3" t="s">
        <v>1298</v>
      </c>
      <c r="EJ23" s="3" t="s">
        <v>1298</v>
      </c>
      <c r="EK23" s="3" t="s">
        <v>1298</v>
      </c>
      <c r="EL23" s="3" t="s">
        <v>1298</v>
      </c>
      <c r="EM23" s="3" t="s">
        <v>1298</v>
      </c>
      <c r="EN23" s="3" t="s">
        <v>1298</v>
      </c>
      <c r="EO23" s="3" t="s">
        <v>1298</v>
      </c>
      <c r="EP23" s="3" t="s">
        <v>1298</v>
      </c>
      <c r="EQ23" s="3" t="s">
        <v>1298</v>
      </c>
      <c r="ER23" s="3" t="s">
        <v>1298</v>
      </c>
      <c r="ES23" s="3" t="s">
        <v>1298</v>
      </c>
      <c r="ET23" s="3" t="s">
        <v>1298</v>
      </c>
      <c r="EU23" s="3" t="s">
        <v>1298</v>
      </c>
      <c r="EV23" s="3" t="s">
        <v>1298</v>
      </c>
      <c r="EW23" s="3" t="s">
        <v>1298</v>
      </c>
      <c r="EX23" s="3" t="s">
        <v>1298</v>
      </c>
      <c r="EY23" s="3" t="s">
        <v>1298</v>
      </c>
      <c r="EZ23" s="3" t="s">
        <v>1298</v>
      </c>
      <c r="FA23" s="3" t="s">
        <v>1298</v>
      </c>
      <c r="FB23" s="3" t="s">
        <v>1298</v>
      </c>
      <c r="FC23" s="3" t="s">
        <v>1298</v>
      </c>
      <c r="FD23" s="3" t="s">
        <v>1298</v>
      </c>
      <c r="FE23" s="3" t="s">
        <v>1298</v>
      </c>
      <c r="FF23" s="3" t="s">
        <v>1298</v>
      </c>
      <c r="FG23" s="3" t="s">
        <v>1298</v>
      </c>
      <c r="FH23" s="3" t="s">
        <v>1298</v>
      </c>
      <c r="FI23" s="3" t="s">
        <v>1298</v>
      </c>
      <c r="FJ23" s="3" t="s">
        <v>1298</v>
      </c>
      <c r="FK23" s="3" t="s">
        <v>1298</v>
      </c>
      <c r="FL23" s="3" t="s">
        <v>1298</v>
      </c>
      <c r="FM23" s="3" t="s">
        <v>1298</v>
      </c>
      <c r="FN23" s="3" t="s">
        <v>1298</v>
      </c>
      <c r="FO23" s="3" t="s">
        <v>1298</v>
      </c>
      <c r="FP23" s="3" t="s">
        <v>1298</v>
      </c>
      <c r="FQ23" s="3" t="s">
        <v>1298</v>
      </c>
      <c r="FR23" s="3" t="s">
        <v>1298</v>
      </c>
      <c r="FS23" s="3" t="s">
        <v>1298</v>
      </c>
      <c r="FT23" s="3" t="s">
        <v>1298</v>
      </c>
      <c r="FU23" s="3" t="s">
        <v>1298</v>
      </c>
      <c r="FV23" s="3" t="s">
        <v>1298</v>
      </c>
      <c r="FW23" s="3" t="s">
        <v>1298</v>
      </c>
      <c r="FX23" s="3" t="s">
        <v>1298</v>
      </c>
      <c r="FY23" s="3" t="s">
        <v>1298</v>
      </c>
      <c r="FZ23" s="3" t="s">
        <v>1298</v>
      </c>
      <c r="GA23" s="3" t="s">
        <v>1298</v>
      </c>
      <c r="GB23" s="3" t="s">
        <v>1298</v>
      </c>
      <c r="GC23" s="3" t="s">
        <v>1298</v>
      </c>
      <c r="GD23" s="3" t="s">
        <v>1298</v>
      </c>
      <c r="GE23" s="3" t="s">
        <v>1298</v>
      </c>
      <c r="GF23" s="3" t="s">
        <v>1298</v>
      </c>
      <c r="GG23" s="3" t="s">
        <v>1298</v>
      </c>
      <c r="GH23" s="3" t="s">
        <v>1298</v>
      </c>
      <c r="GI23" s="3" t="s">
        <v>1298</v>
      </c>
      <c r="GJ23" s="3" t="s">
        <v>1298</v>
      </c>
      <c r="GK23" s="3" t="s">
        <v>1298</v>
      </c>
      <c r="GL23" s="3" t="s">
        <v>1298</v>
      </c>
      <c r="GM23" s="3" t="s">
        <v>1298</v>
      </c>
      <c r="GN23" s="3" t="s">
        <v>1298</v>
      </c>
      <c r="GO23" s="3" t="s">
        <v>1298</v>
      </c>
      <c r="GP23" s="3" t="s">
        <v>1298</v>
      </c>
      <c r="GQ23" s="3" t="s">
        <v>1298</v>
      </c>
      <c r="GR23" s="3" t="s">
        <v>1298</v>
      </c>
      <c r="GS23" s="3" t="s">
        <v>1298</v>
      </c>
      <c r="GT23" s="3" t="s">
        <v>1298</v>
      </c>
      <c r="GU23" s="3" t="s">
        <v>1298</v>
      </c>
      <c r="GV23" s="3" t="s">
        <v>1298</v>
      </c>
      <c r="GW23" s="3" t="s">
        <v>1298</v>
      </c>
      <c r="GX23" s="3" t="s">
        <v>1298</v>
      </c>
      <c r="GY23" s="3" t="s">
        <v>1298</v>
      </c>
      <c r="GZ23" s="3" t="s">
        <v>1298</v>
      </c>
      <c r="HA23" s="3" t="s">
        <v>1298</v>
      </c>
      <c r="HB23" s="3" t="s">
        <v>1298</v>
      </c>
      <c r="HC23" s="3" t="s">
        <v>1298</v>
      </c>
      <c r="HD23" s="3" t="s">
        <v>1298</v>
      </c>
      <c r="HE23" s="3" t="s">
        <v>1298</v>
      </c>
      <c r="HF23" s="3" t="s">
        <v>1298</v>
      </c>
      <c r="HG23" s="3" t="s">
        <v>1298</v>
      </c>
      <c r="HH23" s="3" t="s">
        <v>1298</v>
      </c>
      <c r="HI23" s="3" t="s">
        <v>1298</v>
      </c>
      <c r="HJ23" s="3" t="s">
        <v>1298</v>
      </c>
      <c r="HK23" s="3" t="s">
        <v>1298</v>
      </c>
      <c r="HL23" s="3" t="s">
        <v>1298</v>
      </c>
      <c r="HM23" s="3" t="s">
        <v>1298</v>
      </c>
      <c r="HN23" s="3" t="s">
        <v>1298</v>
      </c>
      <c r="HO23" s="3" t="s">
        <v>1298</v>
      </c>
      <c r="HP23" s="3" t="s">
        <v>1298</v>
      </c>
      <c r="HQ23" s="3" t="s">
        <v>1298</v>
      </c>
      <c r="HR23" s="3" t="s">
        <v>1298</v>
      </c>
      <c r="HS23" s="3" t="s">
        <v>1298</v>
      </c>
      <c r="HT23" s="3" t="s">
        <v>1298</v>
      </c>
      <c r="HU23" s="3" t="s">
        <v>1298</v>
      </c>
      <c r="HV23" s="3" t="s">
        <v>1298</v>
      </c>
      <c r="HW23" s="3" t="s">
        <v>1298</v>
      </c>
      <c r="HX23" s="3" t="s">
        <v>1298</v>
      </c>
      <c r="HY23" s="3" t="s">
        <v>1298</v>
      </c>
      <c r="HZ23" s="3" t="s">
        <v>1298</v>
      </c>
      <c r="IA23" s="3" t="s">
        <v>1298</v>
      </c>
      <c r="IB23" s="3" t="s">
        <v>1298</v>
      </c>
      <c r="IC23" s="3" t="s">
        <v>1298</v>
      </c>
      <c r="ID23" s="3" t="s">
        <v>1298</v>
      </c>
      <c r="IE23" s="3" t="s">
        <v>1298</v>
      </c>
      <c r="IF23" s="3" t="s">
        <v>1298</v>
      </c>
      <c r="IG23" s="3" t="s">
        <v>1298</v>
      </c>
      <c r="IH23" s="3" t="s">
        <v>1298</v>
      </c>
      <c r="II23" s="3" t="s">
        <v>1298</v>
      </c>
      <c r="IJ23" s="3" t="s">
        <v>1298</v>
      </c>
      <c r="IK23" s="3" t="s">
        <v>1298</v>
      </c>
      <c r="IL23" s="3" t="s">
        <v>1298</v>
      </c>
      <c r="IM23" s="3" t="s">
        <v>1298</v>
      </c>
      <c r="IN23" s="3" t="s">
        <v>1298</v>
      </c>
      <c r="IO23" s="3" t="s">
        <v>1298</v>
      </c>
      <c r="IP23" s="3" t="s">
        <v>1298</v>
      </c>
      <c r="IQ23" s="3" t="s">
        <v>1298</v>
      </c>
      <c r="IR23" s="3" t="s">
        <v>1298</v>
      </c>
      <c r="IS23" s="3" t="s">
        <v>1298</v>
      </c>
      <c r="IT23" s="3" t="s">
        <v>1298</v>
      </c>
      <c r="IU23" s="3" t="s">
        <v>1298</v>
      </c>
      <c r="IV23" s="3" t="s">
        <v>1298</v>
      </c>
    </row>
    <row r="24" spans="1:7" ht="16.5" customHeight="1">
      <c r="A24" s="26"/>
      <c r="B24" s="26"/>
      <c r="C24" s="3"/>
      <c r="D24" s="279">
        <f>SUM(D20:D23)</f>
        <v>21940342.939999998</v>
      </c>
      <c r="E24" s="317">
        <f>SUM(E20:E23)</f>
        <v>21114251.58</v>
      </c>
      <c r="F24" s="3"/>
      <c r="G24" s="17"/>
    </row>
    <row r="25" spans="2:7" ht="16.5" customHeight="1">
      <c r="B25" s="26" t="s">
        <v>1409</v>
      </c>
      <c r="F25" s="3"/>
      <c r="G25" s="17"/>
    </row>
    <row r="26" spans="1:8" ht="16.5" customHeight="1">
      <c r="A26" s="26"/>
      <c r="B26" s="26" t="s">
        <v>487</v>
      </c>
      <c r="C26" s="23">
        <f>'Sub SCH'!G260</f>
        <v>-45255.95</v>
      </c>
      <c r="D26" s="23">
        <f>'Sub SCH'!G260</f>
        <v>-45255.95</v>
      </c>
      <c r="E26" s="23">
        <v>495761.05</v>
      </c>
      <c r="F26" s="3"/>
      <c r="G26" s="17"/>
      <c r="H26" s="16"/>
    </row>
    <row r="27" spans="1:8" ht="16.5" customHeight="1">
      <c r="A27" s="26"/>
      <c r="B27" s="26" t="s">
        <v>485</v>
      </c>
      <c r="C27" s="23">
        <f>'Sub SCH'!G264</f>
        <v>583739.36</v>
      </c>
      <c r="D27" s="23">
        <f>'Sub SCH'!G264</f>
        <v>583739.36</v>
      </c>
      <c r="E27" s="23">
        <v>309550.86</v>
      </c>
      <c r="F27" s="3"/>
      <c r="G27" s="17"/>
      <c r="H27" s="16"/>
    </row>
    <row r="28" spans="1:8" ht="16.5" customHeight="1">
      <c r="A28" s="26"/>
      <c r="B28" s="26" t="s">
        <v>486</v>
      </c>
      <c r="C28" s="23">
        <f>'Sub SCH'!G272</f>
        <v>1652470.21</v>
      </c>
      <c r="D28" s="23">
        <f>'Sub SCH'!G272</f>
        <v>1652470.21</v>
      </c>
      <c r="E28" s="23">
        <v>778874.23</v>
      </c>
      <c r="F28" s="3"/>
      <c r="G28" s="17"/>
      <c r="H28" s="16"/>
    </row>
    <row r="29" spans="1:8" ht="16.5" customHeight="1">
      <c r="A29" s="26"/>
      <c r="B29" s="26" t="s">
        <v>488</v>
      </c>
      <c r="C29" s="306">
        <f>'Sub SCH'!G276</f>
        <v>1775583.6300000001</v>
      </c>
      <c r="D29" s="306">
        <f>'Sub SCH'!G276</f>
        <v>1775583.6300000001</v>
      </c>
      <c r="E29" s="306">
        <v>1860503.76</v>
      </c>
      <c r="F29" s="3"/>
      <c r="G29" s="17"/>
      <c r="H29" s="16"/>
    </row>
    <row r="30" spans="1:8" ht="16.5" customHeight="1">
      <c r="A30" s="26"/>
      <c r="B30" s="26"/>
      <c r="C30" s="3"/>
      <c r="D30" s="279">
        <f>SUM(D26:D29)</f>
        <v>3966537.25</v>
      </c>
      <c r="E30" s="317">
        <f>SUM(E26:E29)</f>
        <v>3444689.9</v>
      </c>
      <c r="F30" s="3"/>
      <c r="G30" s="17"/>
      <c r="H30" s="14"/>
    </row>
    <row r="31" spans="2:6" ht="16.5" customHeight="1">
      <c r="B31" s="26" t="s">
        <v>1331</v>
      </c>
      <c r="F31" s="3"/>
    </row>
    <row r="32" spans="1:8" ht="16.5" customHeight="1">
      <c r="A32" s="26"/>
      <c r="B32" s="26" t="s">
        <v>1299</v>
      </c>
      <c r="C32" s="23">
        <f>'Trial Balance'!C175</f>
        <v>95033</v>
      </c>
      <c r="D32" s="23">
        <v>0</v>
      </c>
      <c r="E32" s="23">
        <v>95033</v>
      </c>
      <c r="F32" s="3"/>
      <c r="H32" s="16"/>
    </row>
    <row r="33" spans="1:8" ht="16.5" customHeight="1">
      <c r="A33" s="26"/>
      <c r="B33" s="26" t="s">
        <v>1064</v>
      </c>
      <c r="C33" s="23">
        <f>'Trial Balance'!C174+'Trial Balance'!C176</f>
        <v>1066416</v>
      </c>
      <c r="D33" s="23">
        <f>'Trial balance 2010-11'!D178+'Trial balance 2010-11'!D179</f>
        <v>379989</v>
      </c>
      <c r="E33" s="23">
        <v>1066416</v>
      </c>
      <c r="F33" s="3"/>
      <c r="H33" s="16"/>
    </row>
    <row r="34" spans="1:8" ht="16.5" customHeight="1">
      <c r="A34" s="26"/>
      <c r="B34" s="26" t="s">
        <v>1410</v>
      </c>
      <c r="C34" s="23">
        <v>0</v>
      </c>
      <c r="D34" s="23">
        <v>0</v>
      </c>
      <c r="E34" s="246" t="s">
        <v>1113</v>
      </c>
      <c r="F34" s="3"/>
      <c r="H34" s="16"/>
    </row>
    <row r="35" spans="1:8" ht="16.5" customHeight="1">
      <c r="A35" s="26"/>
      <c r="B35" s="26" t="s">
        <v>483</v>
      </c>
      <c r="C35" s="306">
        <f>'Sub SCH'!G282</f>
        <v>156145</v>
      </c>
      <c r="D35" s="306">
        <f>'Sub SCH'!G282</f>
        <v>156145</v>
      </c>
      <c r="E35" s="306">
        <v>67584</v>
      </c>
      <c r="F35" s="3"/>
      <c r="H35" s="16"/>
    </row>
    <row r="36" spans="1:7" ht="15" customHeight="1">
      <c r="A36" s="26"/>
      <c r="B36" s="26"/>
      <c r="C36" s="3"/>
      <c r="D36" s="279">
        <f>SUM(D32:D35)</f>
        <v>536134</v>
      </c>
      <c r="E36" s="317">
        <f>SUM(E32:E35)</f>
        <v>1229033</v>
      </c>
      <c r="F36" s="3"/>
      <c r="G36" s="285"/>
    </row>
    <row r="37" spans="2:6" ht="16.5" customHeight="1">
      <c r="B37" s="26" t="s">
        <v>1419</v>
      </c>
      <c r="E37" s="23"/>
      <c r="F37" s="3"/>
    </row>
    <row r="38" spans="1:8" ht="16.5" customHeight="1">
      <c r="A38" s="26"/>
      <c r="B38" s="26" t="s">
        <v>1472</v>
      </c>
      <c r="C38" s="23">
        <f>'Trial Balance'!C167</f>
        <v>984420</v>
      </c>
      <c r="D38" s="23">
        <f>'Trial balance 2010-11'!D172-984420</f>
        <v>12683154</v>
      </c>
      <c r="E38" s="23">
        <v>984420</v>
      </c>
      <c r="F38" s="3"/>
      <c r="H38" s="16"/>
    </row>
    <row r="39" spans="1:8" ht="16.5" customHeight="1">
      <c r="A39" s="26"/>
      <c r="B39" s="245" t="s">
        <v>1441</v>
      </c>
      <c r="C39" s="246">
        <v>0</v>
      </c>
      <c r="D39" s="374">
        <v>0</v>
      </c>
      <c r="E39" s="246" t="s">
        <v>1113</v>
      </c>
      <c r="F39" s="3"/>
      <c r="H39" s="16"/>
    </row>
    <row r="40" spans="1:8" ht="16.5" customHeight="1">
      <c r="A40" s="26"/>
      <c r="B40" s="26" t="s">
        <v>489</v>
      </c>
      <c r="C40" s="23">
        <f>'Sub SCH'!G496</f>
        <v>2183164.45</v>
      </c>
      <c r="D40" s="23">
        <f>'Sub SCH'!G496</f>
        <v>2183164.45</v>
      </c>
      <c r="E40" s="23">
        <v>2120619.85</v>
      </c>
      <c r="F40" s="3"/>
      <c r="H40" s="16"/>
    </row>
    <row r="41" spans="1:8" ht="16.5" customHeight="1">
      <c r="A41" s="26"/>
      <c r="B41" s="245" t="s">
        <v>1440</v>
      </c>
      <c r="C41" s="23">
        <f>'Trial Balance'!C166</f>
        <v>1520356.56</v>
      </c>
      <c r="D41" s="23">
        <f>'Trial balance 2010-11'!D171</f>
        <v>1520356.56</v>
      </c>
      <c r="E41" s="23">
        <v>1520356.56</v>
      </c>
      <c r="F41" s="3"/>
      <c r="H41" s="16"/>
    </row>
    <row r="42" spans="1:8" ht="16.5" customHeight="1">
      <c r="A42" s="26"/>
      <c r="B42" s="26" t="s">
        <v>490</v>
      </c>
      <c r="C42" s="23">
        <f>'Sub SCH'!G454</f>
        <v>47758</v>
      </c>
      <c r="D42" s="23">
        <f>'Sub SCH'!G454</f>
        <v>47758</v>
      </c>
      <c r="E42" s="23">
        <v>47757.89</v>
      </c>
      <c r="F42" s="3"/>
      <c r="H42" s="16"/>
    </row>
    <row r="43" spans="1:8" ht="16.5" customHeight="1">
      <c r="A43" s="26"/>
      <c r="B43" s="26" t="s">
        <v>491</v>
      </c>
      <c r="C43" s="23">
        <f>'Sub SCH'!G458</f>
        <v>-24996</v>
      </c>
      <c r="D43" s="23">
        <f>'Sub SCH'!G458</f>
        <v>-24996</v>
      </c>
      <c r="E43" s="23">
        <v>133209</v>
      </c>
      <c r="F43" s="3"/>
      <c r="H43" s="16"/>
    </row>
    <row r="44" spans="2:6" ht="16.5" customHeight="1">
      <c r="B44" s="26" t="s">
        <v>484</v>
      </c>
      <c r="C44" s="306">
        <f>'Sub SCH'!G297</f>
        <v>266490.6</v>
      </c>
      <c r="D44" s="306">
        <f>'Sub SCH'!G297</f>
        <v>266490.6</v>
      </c>
      <c r="E44" s="363">
        <v>389957.45</v>
      </c>
      <c r="F44" s="3"/>
    </row>
    <row r="45" spans="2:6" ht="16.5" customHeight="1">
      <c r="B45" s="475"/>
      <c r="C45" s="216"/>
      <c r="D45" s="216">
        <f>SUM(D38:D44)</f>
        <v>16675927.61</v>
      </c>
      <c r="E45" s="317">
        <f>SUM(E38:E44)</f>
        <v>5196320.75</v>
      </c>
      <c r="F45" s="3"/>
    </row>
    <row r="46" spans="2:5" ht="18" customHeight="1" thickBot="1">
      <c r="B46" s="5" t="s">
        <v>809</v>
      </c>
      <c r="D46" s="308">
        <f>D45+D36+D30+D24+D17+D11</f>
        <v>110517348.87</v>
      </c>
      <c r="E46" s="308">
        <f>E45+E36+E30+E24+E17+E11</f>
        <v>80372391.83</v>
      </c>
    </row>
    <row r="47" ht="18" customHeight="1" thickTop="1"/>
    <row r="48" ht="18" customHeight="1"/>
    <row r="49" ht="18" customHeight="1">
      <c r="E49" s="216"/>
    </row>
    <row r="50" ht="18" customHeight="1"/>
    <row r="51" ht="18" customHeight="1">
      <c r="F51" s="216" t="s">
        <v>1434</v>
      </c>
    </row>
    <row r="52" ht="18" customHeight="1"/>
  </sheetData>
  <sheetProtection/>
  <mergeCells count="1">
    <mergeCell ref="D3:F3"/>
  </mergeCells>
  <printOptions/>
  <pageMargins left="0.47" right="0.1" top="0.19" bottom="0.1" header="0.16" footer="0.21"/>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sheetPr>
    <tabColor indexed="14"/>
  </sheetPr>
  <dimension ref="A1:Y1988"/>
  <sheetViews>
    <sheetView view="pageBreakPreview" zoomScaleSheetLayoutView="100" zoomScalePageLayoutView="0" workbookViewId="0" topLeftCell="A483">
      <selection activeCell="A302" sqref="A302:I371"/>
    </sheetView>
  </sheetViews>
  <sheetFormatPr defaultColWidth="10.421875" defaultRowHeight="12.75"/>
  <cols>
    <col min="1" max="1" width="2.140625" style="61" customWidth="1"/>
    <col min="2" max="2" width="3.57421875" style="61" customWidth="1"/>
    <col min="3" max="3" width="45.421875" style="61" customWidth="1"/>
    <col min="4" max="4" width="23.28125" style="470" hidden="1" customWidth="1"/>
    <col min="5" max="5" width="17.57421875" style="471" hidden="1" customWidth="1"/>
    <col min="6" max="6" width="10.140625" style="471" customWidth="1"/>
    <col min="7" max="7" width="18.8515625" style="472" customWidth="1"/>
    <col min="8" max="8" width="10.7109375" style="471" hidden="1" customWidth="1"/>
    <col min="9" max="9" width="18.421875" style="472" customWidth="1"/>
    <col min="10" max="10" width="22.140625" style="61" hidden="1" customWidth="1"/>
    <col min="11" max="11" width="0.13671875" style="61" hidden="1" customWidth="1"/>
    <col min="12" max="12" width="16.421875" style="61" hidden="1" customWidth="1"/>
    <col min="13" max="13" width="10.421875" style="61" hidden="1" customWidth="1"/>
    <col min="14" max="14" width="10.421875" style="61" customWidth="1"/>
    <col min="15" max="15" width="13.140625" style="61" bestFit="1" customWidth="1"/>
    <col min="16" max="16" width="10.421875" style="61" customWidth="1"/>
    <col min="17" max="17" width="19.28125" style="61" customWidth="1"/>
    <col min="18" max="18" width="32.57421875" style="61" customWidth="1"/>
    <col min="19" max="19" width="15.140625" style="61" customWidth="1"/>
    <col min="20" max="16384" width="10.421875" style="61" customWidth="1"/>
  </cols>
  <sheetData>
    <row r="1" spans="1:9" s="64" customFormat="1" ht="15.75">
      <c r="A1" s="648" t="s">
        <v>282</v>
      </c>
      <c r="B1" s="648"/>
      <c r="C1" s="648"/>
      <c r="D1" s="648"/>
      <c r="E1" s="648"/>
      <c r="F1" s="648"/>
      <c r="G1" s="648"/>
      <c r="H1" s="648"/>
      <c r="I1" s="648"/>
    </row>
    <row r="2" spans="1:3" ht="15.75">
      <c r="A2" s="64" t="s">
        <v>1491</v>
      </c>
      <c r="B2" s="64"/>
      <c r="C2" s="64"/>
    </row>
    <row r="3" spans="4:10" ht="15.75">
      <c r="D3" s="59" t="s">
        <v>378</v>
      </c>
      <c r="E3" s="60" t="s">
        <v>379</v>
      </c>
      <c r="F3" s="60"/>
      <c r="G3" s="473" t="s">
        <v>1140</v>
      </c>
      <c r="I3" s="473" t="s">
        <v>1042</v>
      </c>
      <c r="J3" s="474"/>
    </row>
    <row r="4" spans="1:9" ht="15.75">
      <c r="A4" s="64" t="s">
        <v>1501</v>
      </c>
      <c r="G4" s="204" t="s">
        <v>132</v>
      </c>
      <c r="I4" s="204" t="s">
        <v>132</v>
      </c>
    </row>
    <row r="5" ht="15.75">
      <c r="A5" s="64" t="s">
        <v>1503</v>
      </c>
    </row>
    <row r="6" spans="1:6" ht="18.75" customHeight="1">
      <c r="A6" s="64" t="s">
        <v>1504</v>
      </c>
      <c r="F6" s="60" t="s">
        <v>128</v>
      </c>
    </row>
    <row r="7" spans="1:10" ht="15.75">
      <c r="A7" s="61" t="s">
        <v>1505</v>
      </c>
      <c r="C7" s="200"/>
      <c r="F7" s="60" t="s">
        <v>1091</v>
      </c>
      <c r="J7" s="52"/>
    </row>
    <row r="8" spans="3:10" ht="15.75">
      <c r="C8" s="61" t="s">
        <v>380</v>
      </c>
      <c r="G8" s="472">
        <f>'Trial balance 2010-11'!C285</f>
        <v>1000</v>
      </c>
      <c r="I8" s="472">
        <v>1000</v>
      </c>
      <c r="J8" s="52"/>
    </row>
    <row r="9" spans="3:10" ht="15.75">
      <c r="C9" s="407" t="s">
        <v>199</v>
      </c>
      <c r="G9" s="472">
        <f>'Trial balance 2010-11'!C290</f>
        <v>10000</v>
      </c>
      <c r="I9" s="472">
        <v>0</v>
      </c>
      <c r="J9" s="52"/>
    </row>
    <row r="10" spans="3:10" ht="15.75">
      <c r="C10" s="61" t="s">
        <v>1507</v>
      </c>
      <c r="G10" s="472">
        <f>'Trial balance 2010-11'!C283</f>
        <v>500</v>
      </c>
      <c r="I10" s="472">
        <v>500</v>
      </c>
      <c r="J10" s="52"/>
    </row>
    <row r="11" spans="3:10" ht="15.75">
      <c r="C11" s="61" t="s">
        <v>381</v>
      </c>
      <c r="G11" s="472">
        <f>'Trial balance 2010-11'!C284</f>
        <v>1006.4</v>
      </c>
      <c r="I11" s="476">
        <v>6145.9</v>
      </c>
      <c r="J11" s="52"/>
    </row>
    <row r="12" spans="3:10" ht="15.75">
      <c r="C12" s="61" t="s">
        <v>382</v>
      </c>
      <c r="G12" s="472">
        <f>'Trial balance 2010-11'!C286</f>
        <v>1000</v>
      </c>
      <c r="I12" s="472">
        <v>1000</v>
      </c>
      <c r="J12" s="52"/>
    </row>
    <row r="13" spans="3:10" ht="15.75">
      <c r="C13" s="61" t="s">
        <v>383</v>
      </c>
      <c r="G13" s="472">
        <f>'Trial balance 2010-11'!C287</f>
        <v>450</v>
      </c>
      <c r="I13" s="472">
        <v>450</v>
      </c>
      <c r="J13" s="52"/>
    </row>
    <row r="14" spans="3:10" ht="15.75">
      <c r="C14" s="61" t="s">
        <v>384</v>
      </c>
      <c r="G14" s="472">
        <v>0</v>
      </c>
      <c r="I14" s="476">
        <v>8047</v>
      </c>
      <c r="J14" s="52"/>
    </row>
    <row r="15" spans="3:10" ht="15.75">
      <c r="C15" s="61" t="s">
        <v>1513</v>
      </c>
      <c r="G15" s="472">
        <f>'Trial balance 2010-11'!C289</f>
        <v>3524.8</v>
      </c>
      <c r="I15" s="476">
        <v>3524</v>
      </c>
      <c r="J15" s="52"/>
    </row>
    <row r="16" spans="3:10" ht="15.75">
      <c r="C16" s="61" t="s">
        <v>385</v>
      </c>
      <c r="G16" s="472">
        <f>'Trial balance 2010-11'!C291</f>
        <v>9410</v>
      </c>
      <c r="I16" s="472">
        <v>9410</v>
      </c>
      <c r="J16" s="52"/>
    </row>
    <row r="17" spans="3:10" ht="15.75">
      <c r="C17" s="61" t="s">
        <v>1515</v>
      </c>
      <c r="G17" s="472">
        <v>0</v>
      </c>
      <c r="I17" s="476">
        <v>5035</v>
      </c>
      <c r="J17" s="52"/>
    </row>
    <row r="18" spans="3:10" ht="15.75">
      <c r="C18" s="61" t="s">
        <v>1516</v>
      </c>
      <c r="G18" s="472">
        <f>'Trial balance 2010-11'!C292</f>
        <v>11100</v>
      </c>
      <c r="I18" s="476">
        <v>1800</v>
      </c>
      <c r="J18" s="52"/>
    </row>
    <row r="19" spans="3:10" ht="15.75">
      <c r="C19" s="61" t="s">
        <v>1517</v>
      </c>
      <c r="G19" s="472">
        <f>'Trial balance 2010-11'!C293</f>
        <v>13208.1</v>
      </c>
      <c r="I19" s="472">
        <v>18955.5</v>
      </c>
      <c r="J19" s="52"/>
    </row>
    <row r="20" spans="3:10" ht="15.75">
      <c r="C20" s="61" t="s">
        <v>386</v>
      </c>
      <c r="G20" s="472">
        <f>'Trial balance 2010-11'!C294</f>
        <v>86.5</v>
      </c>
      <c r="I20" s="472">
        <v>86.5</v>
      </c>
      <c r="J20" s="52"/>
    </row>
    <row r="21" spans="3:10" ht="15.75">
      <c r="C21" s="61" t="s">
        <v>1519</v>
      </c>
      <c r="G21" s="472">
        <v>0</v>
      </c>
      <c r="I21" s="472">
        <v>25000</v>
      </c>
      <c r="J21" s="52"/>
    </row>
    <row r="22" spans="3:10" ht="15.75">
      <c r="C22" s="61" t="s">
        <v>387</v>
      </c>
      <c r="G22" s="472">
        <f>'Trial balance 2010-11'!C295</f>
        <v>1000</v>
      </c>
      <c r="I22" s="476">
        <v>1000</v>
      </c>
      <c r="J22" s="52"/>
    </row>
    <row r="23" spans="3:10" ht="15.75">
      <c r="C23" s="61" t="s">
        <v>388</v>
      </c>
      <c r="G23" s="472">
        <v>0</v>
      </c>
      <c r="I23" s="476">
        <v>334</v>
      </c>
      <c r="J23" s="52"/>
    </row>
    <row r="24" spans="3:10" ht="15.75">
      <c r="C24" s="61" t="s">
        <v>389</v>
      </c>
      <c r="G24" s="472">
        <f>'Trial balance 2010-11'!C296</f>
        <v>500</v>
      </c>
      <c r="I24" s="476">
        <v>500</v>
      </c>
      <c r="J24" s="52"/>
    </row>
    <row r="25" spans="3:10" ht="15.75">
      <c r="C25" s="61" t="s">
        <v>1523</v>
      </c>
      <c r="G25" s="476">
        <f>'Trial balance 2010-11'!C304</f>
        <v>1000</v>
      </c>
      <c r="I25" s="476">
        <v>1000</v>
      </c>
      <c r="J25" s="52"/>
    </row>
    <row r="26" spans="3:10" ht="15.75">
      <c r="C26" s="61" t="s">
        <v>885</v>
      </c>
      <c r="G26" s="472">
        <f>'Trial balance 2010-11'!C297</f>
        <v>5588</v>
      </c>
      <c r="I26" s="472">
        <v>20708</v>
      </c>
      <c r="J26" s="52"/>
    </row>
    <row r="27" spans="3:10" ht="15.75">
      <c r="C27" s="61" t="s">
        <v>390</v>
      </c>
      <c r="G27" s="472">
        <f>'Trial balance 2010-11'!C298</f>
        <v>1000</v>
      </c>
      <c r="I27" s="476">
        <v>1000</v>
      </c>
      <c r="J27" s="52"/>
    </row>
    <row r="28" spans="3:10" ht="15.75">
      <c r="C28" s="61" t="s">
        <v>1526</v>
      </c>
      <c r="G28" s="472">
        <f>'Trial balance 2010-11'!C299</f>
        <v>5200.96</v>
      </c>
      <c r="I28" s="472">
        <v>992.87</v>
      </c>
      <c r="J28" s="52"/>
    </row>
    <row r="29" spans="3:10" ht="15.75">
      <c r="C29" s="61" t="s">
        <v>391</v>
      </c>
      <c r="G29" s="472">
        <f>'Trial balance 2010-11'!C300</f>
        <v>450</v>
      </c>
      <c r="I29" s="476">
        <v>450</v>
      </c>
      <c r="J29" s="477"/>
    </row>
    <row r="30" spans="3:10" ht="15.75">
      <c r="C30" s="61" t="s">
        <v>392</v>
      </c>
      <c r="G30" s="472">
        <f>'Trial balance 2010-11'!C302</f>
        <v>4880</v>
      </c>
      <c r="I30" s="476">
        <v>20000</v>
      </c>
      <c r="J30" s="477"/>
    </row>
    <row r="31" spans="3:10" ht="15.75">
      <c r="C31" s="61" t="s">
        <v>1529</v>
      </c>
      <c r="G31" s="472">
        <v>0</v>
      </c>
      <c r="I31" s="476">
        <v>4699.55</v>
      </c>
      <c r="J31" s="477"/>
    </row>
    <row r="32" spans="3:10" ht="15.75">
      <c r="C32" s="61" t="s">
        <v>393</v>
      </c>
      <c r="G32" s="472">
        <f>'Trial balance 2010-11'!C303</f>
        <v>385</v>
      </c>
      <c r="I32" s="476">
        <v>385</v>
      </c>
      <c r="J32" s="477"/>
    </row>
    <row r="33" spans="3:10" ht="15.75">
      <c r="C33" s="61" t="s">
        <v>428</v>
      </c>
      <c r="G33" s="472">
        <v>0</v>
      </c>
      <c r="I33" s="476">
        <v>29887</v>
      </c>
      <c r="J33" s="477"/>
    </row>
    <row r="34" spans="3:10" ht="15.75">
      <c r="C34" s="61" t="s">
        <v>394</v>
      </c>
      <c r="G34" s="472">
        <f>G73</f>
        <v>8200</v>
      </c>
      <c r="I34" s="476">
        <v>9500</v>
      </c>
      <c r="J34" s="477"/>
    </row>
    <row r="35" spans="3:10" ht="15.75">
      <c r="C35" s="114" t="s">
        <v>395</v>
      </c>
      <c r="G35" s="472">
        <f>'Trial balance 2010-11'!C305</f>
        <v>450</v>
      </c>
      <c r="I35" s="476">
        <v>450</v>
      </c>
      <c r="J35" s="477"/>
    </row>
    <row r="36" spans="3:10" ht="15.75">
      <c r="C36" s="114" t="s">
        <v>396</v>
      </c>
      <c r="G36" s="472">
        <f>'Trial balance 2010-11'!C306</f>
        <v>600</v>
      </c>
      <c r="I36" s="476">
        <v>600</v>
      </c>
      <c r="J36" s="477"/>
    </row>
    <row r="37" spans="3:9" ht="15.75">
      <c r="C37" s="114" t="s">
        <v>397</v>
      </c>
      <c r="G37" s="472">
        <f>'Trial balance 2010-11'!C301</f>
        <v>0.24</v>
      </c>
      <c r="I37" s="472">
        <v>0</v>
      </c>
    </row>
    <row r="38" spans="3:10" ht="15.75">
      <c r="C38" s="61" t="s">
        <v>1511</v>
      </c>
      <c r="G38" s="472">
        <f>-'Trial balance 2010-11'!D288</f>
        <v>-2250</v>
      </c>
      <c r="I38" s="472">
        <v>-2250</v>
      </c>
      <c r="J38" s="52"/>
    </row>
    <row r="39" spans="3:9" ht="15.75">
      <c r="C39" s="114" t="s">
        <v>880</v>
      </c>
      <c r="G39" s="195">
        <f>'Trial balance 2010-11'!C312</f>
        <v>640</v>
      </c>
      <c r="I39" s="472">
        <v>640</v>
      </c>
    </row>
    <row r="40" spans="3:9" ht="15.75">
      <c r="C40" s="478" t="s">
        <v>1337</v>
      </c>
      <c r="G40" s="479">
        <f>'Trial balance 2010-11'!C232</f>
        <v>207.71</v>
      </c>
      <c r="I40" s="472">
        <v>7231.71</v>
      </c>
    </row>
    <row r="41" spans="3:9" ht="15.75">
      <c r="C41" s="478" t="s">
        <v>1338</v>
      </c>
      <c r="G41" s="479">
        <f>'Trial balance 2010-11'!C233</f>
        <v>9220.3</v>
      </c>
      <c r="I41" s="472">
        <v>25000.3</v>
      </c>
    </row>
    <row r="42" spans="3:9" ht="15.75">
      <c r="C42" s="478" t="s">
        <v>1339</v>
      </c>
      <c r="G42" s="479">
        <f>'Trial balance 2010-11'!C234</f>
        <v>1000</v>
      </c>
      <c r="I42" s="472">
        <v>1000</v>
      </c>
    </row>
    <row r="43" spans="3:9" ht="15.75">
      <c r="C43" s="478" t="s">
        <v>1340</v>
      </c>
      <c r="G43" s="479">
        <v>0</v>
      </c>
      <c r="I43" s="472">
        <v>2800</v>
      </c>
    </row>
    <row r="44" spans="3:9" ht="15.75">
      <c r="C44" s="478" t="s">
        <v>1341</v>
      </c>
      <c r="G44" s="479">
        <v>0</v>
      </c>
      <c r="I44" s="472">
        <v>1000</v>
      </c>
    </row>
    <row r="45" spans="3:9" ht="15.75">
      <c r="C45" s="478" t="s">
        <v>1342</v>
      </c>
      <c r="G45" s="479">
        <f>'Trial balance 2010-11'!C235</f>
        <v>9270</v>
      </c>
      <c r="I45" s="472">
        <v>29500</v>
      </c>
    </row>
    <row r="46" spans="3:9" ht="15.75">
      <c r="C46" s="478" t="s">
        <v>1343</v>
      </c>
      <c r="G46" s="479">
        <f>'Trial balance 2010-11'!C236</f>
        <v>555308</v>
      </c>
      <c r="I46" s="472">
        <v>20368</v>
      </c>
    </row>
    <row r="47" spans="3:7" ht="15.75">
      <c r="C47" s="478"/>
      <c r="G47" s="479"/>
    </row>
    <row r="48" spans="3:11" ht="15.75">
      <c r="C48" s="64" t="s">
        <v>613</v>
      </c>
      <c r="D48" s="64"/>
      <c r="E48" s="469"/>
      <c r="F48" s="480"/>
      <c r="G48" s="475"/>
      <c r="H48" s="475"/>
      <c r="I48" s="481"/>
      <c r="J48" s="475"/>
      <c r="K48" s="472"/>
    </row>
    <row r="49" spans="3:11" ht="15.75">
      <c r="C49" s="64"/>
      <c r="D49" s="64"/>
      <c r="E49" s="469"/>
      <c r="F49" s="480"/>
      <c r="G49" s="473" t="s">
        <v>1140</v>
      </c>
      <c r="I49" s="473" t="s">
        <v>1042</v>
      </c>
      <c r="J49" s="475"/>
      <c r="K49" s="472"/>
    </row>
    <row r="50" spans="3:9" ht="15.75">
      <c r="C50" s="478" t="s">
        <v>1344</v>
      </c>
      <c r="G50" s="479">
        <f>'Trial balance 2010-11'!C238</f>
        <v>6365</v>
      </c>
      <c r="I50" s="472">
        <v>848</v>
      </c>
    </row>
    <row r="51" spans="3:9" ht="15.75">
      <c r="C51" s="478" t="s">
        <v>1345</v>
      </c>
      <c r="G51" s="479">
        <v>0</v>
      </c>
      <c r="I51" s="472">
        <v>3000</v>
      </c>
    </row>
    <row r="52" spans="3:9" ht="15.75">
      <c r="C52" s="478" t="s">
        <v>1346</v>
      </c>
      <c r="G52" s="479">
        <v>0</v>
      </c>
      <c r="I52" s="472">
        <v>1000</v>
      </c>
    </row>
    <row r="53" spans="3:9" ht="15.75">
      <c r="C53" s="52" t="s">
        <v>639</v>
      </c>
      <c r="G53" s="472">
        <v>0</v>
      </c>
      <c r="I53" s="472">
        <v>500</v>
      </c>
    </row>
    <row r="54" spans="3:9" ht="15.75">
      <c r="C54" s="478" t="s">
        <v>1347</v>
      </c>
      <c r="G54" s="479">
        <v>0</v>
      </c>
      <c r="I54" s="472">
        <v>1000</v>
      </c>
    </row>
    <row r="55" spans="3:9" ht="15.75">
      <c r="C55" s="478" t="s">
        <v>1348</v>
      </c>
      <c r="G55" s="479">
        <f>'Trial balance 2010-11'!C240</f>
        <v>450</v>
      </c>
      <c r="I55" s="472">
        <v>450</v>
      </c>
    </row>
    <row r="56" spans="3:9" ht="15.75">
      <c r="C56" s="478" t="s">
        <v>64</v>
      </c>
      <c r="G56" s="479">
        <v>0</v>
      </c>
      <c r="I56" s="472">
        <v>500</v>
      </c>
    </row>
    <row r="57" spans="3:9" ht="15.75">
      <c r="C57" s="478" t="s">
        <v>1349</v>
      </c>
      <c r="G57" s="479">
        <f>'Trial balance 2010-11'!C243</f>
        <v>2000</v>
      </c>
      <c r="I57" s="472">
        <v>2000</v>
      </c>
    </row>
    <row r="58" spans="3:9" ht="15.75">
      <c r="C58" s="478" t="s">
        <v>1334</v>
      </c>
      <c r="G58" s="479">
        <v>0</v>
      </c>
      <c r="I58" s="472">
        <v>-139.5</v>
      </c>
    </row>
    <row r="59" spans="3:9" ht="15.75">
      <c r="C59" s="478" t="s">
        <v>1335</v>
      </c>
      <c r="G59" s="479">
        <f>'Trial balance 2010-11'!C230</f>
        <v>7050</v>
      </c>
      <c r="I59" s="472">
        <v>31508</v>
      </c>
    </row>
    <row r="60" spans="3:9" ht="15.75">
      <c r="C60" s="478" t="s">
        <v>1350</v>
      </c>
      <c r="G60" s="479">
        <v>0</v>
      </c>
      <c r="I60" s="472">
        <v>3790</v>
      </c>
    </row>
    <row r="61" spans="3:9" ht="15.75">
      <c r="C61" s="478" t="s">
        <v>1351</v>
      </c>
      <c r="G61" s="479">
        <v>0</v>
      </c>
      <c r="I61" s="472">
        <v>30000</v>
      </c>
    </row>
    <row r="62" spans="3:9" ht="15.75">
      <c r="C62" s="407" t="s">
        <v>715</v>
      </c>
      <c r="G62" s="479">
        <f>'Trial balance 2010-11'!C309</f>
        <v>500</v>
      </c>
      <c r="I62" s="472">
        <v>0</v>
      </c>
    </row>
    <row r="63" spans="3:9" ht="15.75">
      <c r="C63" s="407" t="s">
        <v>123</v>
      </c>
      <c r="G63" s="479">
        <f>'Trial balance 2010-11'!C310</f>
        <v>5000</v>
      </c>
      <c r="I63" s="472">
        <v>0</v>
      </c>
    </row>
    <row r="64" spans="3:9" ht="15.75">
      <c r="C64" s="407" t="s">
        <v>182</v>
      </c>
      <c r="G64" s="479">
        <f>'Trial balance 2010-11'!C241</f>
        <v>11000</v>
      </c>
      <c r="I64" s="472">
        <v>0</v>
      </c>
    </row>
    <row r="65" spans="3:7" ht="15.75">
      <c r="C65" s="407" t="s">
        <v>183</v>
      </c>
      <c r="G65" s="479">
        <f>'Trial balance 2010-11'!C242</f>
        <v>1000</v>
      </c>
    </row>
    <row r="66" spans="3:9" ht="15.75">
      <c r="C66" s="407" t="s">
        <v>180</v>
      </c>
      <c r="G66" s="479">
        <f>'Trial balance 2010-11'!C237</f>
        <v>7000</v>
      </c>
      <c r="I66" s="472">
        <v>0</v>
      </c>
    </row>
    <row r="67" spans="3:7" ht="15.75">
      <c r="C67" s="407" t="s">
        <v>181</v>
      </c>
      <c r="G67" s="479">
        <f>'Trial balance 2010-11'!C239</f>
        <v>2000</v>
      </c>
    </row>
    <row r="68" spans="3:10" ht="16.5" thickBot="1">
      <c r="C68" s="482" t="s">
        <v>1096</v>
      </c>
      <c r="G68" s="483">
        <f>SUM(G8:G67)</f>
        <v>696301.01</v>
      </c>
      <c r="H68" s="483">
        <f>SUM(H8:H37)</f>
        <v>0</v>
      </c>
      <c r="I68" s="483">
        <v>332206.83</v>
      </c>
      <c r="J68" s="484"/>
    </row>
    <row r="69" spans="2:10" ht="16.5" thickTop="1">
      <c r="B69" s="64" t="s">
        <v>394</v>
      </c>
      <c r="C69" s="115"/>
      <c r="F69" s="475" t="s">
        <v>1093</v>
      </c>
      <c r="J69" s="52"/>
    </row>
    <row r="70" spans="3:10" ht="15.75">
      <c r="C70" s="114" t="s">
        <v>398</v>
      </c>
      <c r="G70" s="472">
        <f>-'Trial balance 2010-11'!D280</f>
        <v>-1000</v>
      </c>
      <c r="I70" s="472">
        <v>-1000</v>
      </c>
      <c r="J70" s="52"/>
    </row>
    <row r="71" spans="3:10" ht="15.75">
      <c r="C71" s="114" t="s">
        <v>584</v>
      </c>
      <c r="G71" s="472">
        <f>'Trial balance 2010-11'!C281</f>
        <v>7700</v>
      </c>
      <c r="I71" s="472">
        <v>10500</v>
      </c>
      <c r="J71" s="472"/>
    </row>
    <row r="72" spans="3:10" ht="15.75">
      <c r="C72" s="114" t="s">
        <v>612</v>
      </c>
      <c r="G72" s="472">
        <f>'Trial balance 2010-11'!C282</f>
        <v>1500</v>
      </c>
      <c r="I72" s="472">
        <v>0</v>
      </c>
      <c r="J72" s="472"/>
    </row>
    <row r="73" spans="3:10" ht="16.5" thickBot="1">
      <c r="C73" s="482" t="s">
        <v>1096</v>
      </c>
      <c r="G73" s="483">
        <f>SUM(G70:G72)</f>
        <v>8200</v>
      </c>
      <c r="I73" s="485">
        <v>9500</v>
      </c>
      <c r="J73" s="200"/>
    </row>
    <row r="74" spans="1:10" ht="16.5" thickTop="1">
      <c r="A74" s="64" t="s">
        <v>1542</v>
      </c>
      <c r="C74" s="52"/>
      <c r="F74" s="475" t="s">
        <v>1095</v>
      </c>
      <c r="J74" s="52"/>
    </row>
    <row r="75" spans="1:10" ht="15.75">
      <c r="A75" s="61" t="s">
        <v>1543</v>
      </c>
      <c r="C75" s="54"/>
      <c r="J75" s="52"/>
    </row>
    <row r="76" spans="3:10" ht="15.75">
      <c r="C76" s="61" t="s">
        <v>399</v>
      </c>
      <c r="G76" s="472">
        <v>0</v>
      </c>
      <c r="I76" s="472">
        <v>844</v>
      </c>
      <c r="J76" s="52"/>
    </row>
    <row r="77" spans="3:10" ht="15.75">
      <c r="C77" s="61" t="s">
        <v>400</v>
      </c>
      <c r="G77" s="472">
        <v>0</v>
      </c>
      <c r="I77" s="472">
        <v>3228</v>
      </c>
      <c r="J77" s="52"/>
    </row>
    <row r="78" spans="3:10" ht="15.75">
      <c r="C78" s="61" t="s">
        <v>401</v>
      </c>
      <c r="G78" s="472">
        <v>0</v>
      </c>
      <c r="I78" s="472">
        <v>3515</v>
      </c>
      <c r="J78" s="52"/>
    </row>
    <row r="79" spans="3:10" ht="15.75">
      <c r="C79" s="61" t="s">
        <v>403</v>
      </c>
      <c r="G79" s="472">
        <v>0</v>
      </c>
      <c r="I79" s="472">
        <v>777</v>
      </c>
      <c r="J79" s="52"/>
    </row>
    <row r="80" spans="3:10" ht="15.75">
      <c r="C80" s="61" t="s">
        <v>1539</v>
      </c>
      <c r="G80" s="472">
        <f>'Trial balance 2010-11'!C268</f>
        <v>541020</v>
      </c>
      <c r="I80" s="472">
        <v>27515.57</v>
      </c>
      <c r="J80" s="52"/>
    </row>
    <row r="81" spans="3:10" ht="15.75">
      <c r="C81" s="61" t="s">
        <v>404</v>
      </c>
      <c r="G81" s="472">
        <f>'Trial balance 2010-11'!C266</f>
        <v>886</v>
      </c>
      <c r="I81" s="472">
        <v>886</v>
      </c>
      <c r="J81" s="52"/>
    </row>
    <row r="82" spans="3:10" ht="15.75">
      <c r="C82" s="61" t="s">
        <v>614</v>
      </c>
      <c r="G82" s="472">
        <f>'Trial balance 2010-11'!C76</f>
        <v>163298.83</v>
      </c>
      <c r="I82" s="472">
        <v>15881.28</v>
      </c>
      <c r="J82" s="52"/>
    </row>
    <row r="83" spans="3:10" ht="15.75">
      <c r="C83" s="61" t="s">
        <v>1604</v>
      </c>
      <c r="G83" s="195">
        <v>0</v>
      </c>
      <c r="I83" s="472">
        <v>36813</v>
      </c>
      <c r="J83" s="52"/>
    </row>
    <row r="84" spans="3:10" ht="15.75">
      <c r="C84" s="61" t="s">
        <v>1607</v>
      </c>
      <c r="G84" s="195">
        <v>0</v>
      </c>
      <c r="I84" s="472">
        <v>396540</v>
      </c>
      <c r="J84" s="52"/>
    </row>
    <row r="85" spans="3:10" ht="15.75">
      <c r="C85" s="61" t="s">
        <v>916</v>
      </c>
      <c r="G85" s="195">
        <f>'Trial balance 2010-11'!C75</f>
        <v>2019</v>
      </c>
      <c r="I85" s="472">
        <v>0</v>
      </c>
      <c r="J85" s="52"/>
    </row>
    <row r="86" spans="3:10" ht="15.75">
      <c r="C86" s="61" t="s">
        <v>1609</v>
      </c>
      <c r="G86" s="195">
        <f>'Trial balance 2010-11'!C308</f>
        <v>9909.52</v>
      </c>
      <c r="I86" s="472">
        <v>22883.44</v>
      </c>
      <c r="J86" s="52"/>
    </row>
    <row r="87" spans="3:10" ht="15.75">
      <c r="C87" s="61" t="s">
        <v>1618</v>
      </c>
      <c r="G87" s="195">
        <f>'Trial balance 2010-11'!C86</f>
        <v>620</v>
      </c>
      <c r="I87" s="472">
        <v>620</v>
      </c>
      <c r="J87" s="52"/>
    </row>
    <row r="88" spans="3:10" ht="15.75">
      <c r="C88" s="61" t="s">
        <v>1621</v>
      </c>
      <c r="G88" s="195">
        <v>0</v>
      </c>
      <c r="I88" s="472">
        <v>861.69</v>
      </c>
      <c r="J88" s="52"/>
    </row>
    <row r="89" spans="3:10" ht="15.75">
      <c r="C89" s="61" t="s">
        <v>1623</v>
      </c>
      <c r="G89" s="195">
        <f>'Trial balance 2010-11'!C98</f>
        <v>1000</v>
      </c>
      <c r="I89" s="472">
        <v>1000</v>
      </c>
      <c r="J89" s="52"/>
    </row>
    <row r="90" spans="3:10" ht="15.75">
      <c r="C90" s="61" t="s">
        <v>1512</v>
      </c>
      <c r="G90" s="472">
        <v>0</v>
      </c>
      <c r="I90" s="472">
        <v>60</v>
      </c>
      <c r="J90" s="52"/>
    </row>
    <row r="91" spans="3:10" ht="15.75">
      <c r="C91" s="407" t="s">
        <v>192</v>
      </c>
      <c r="G91" s="479">
        <f>'Trial balance 2010-11'!C273</f>
        <v>180</v>
      </c>
      <c r="H91" s="484"/>
      <c r="I91" s="479">
        <v>0</v>
      </c>
      <c r="J91" s="52"/>
    </row>
    <row r="92" spans="7:10" ht="15.75">
      <c r="G92" s="195"/>
      <c r="J92" s="52"/>
    </row>
    <row r="93" spans="7:10" ht="15.75">
      <c r="G93" s="195"/>
      <c r="J93" s="52"/>
    </row>
    <row r="94" spans="7:10" ht="15.75">
      <c r="G94" s="195"/>
      <c r="J94" s="52"/>
    </row>
    <row r="95" spans="3:9" ht="15.75">
      <c r="C95" s="64" t="s">
        <v>613</v>
      </c>
      <c r="D95" s="64"/>
      <c r="E95" s="61"/>
      <c r="F95" s="61"/>
      <c r="G95" s="61"/>
      <c r="H95" s="61"/>
      <c r="I95" s="61"/>
    </row>
    <row r="96" spans="7:10" ht="15.75">
      <c r="G96" s="473" t="s">
        <v>1140</v>
      </c>
      <c r="I96" s="473" t="s">
        <v>1042</v>
      </c>
      <c r="J96" s="52"/>
    </row>
    <row r="97" spans="3:10" ht="15.75">
      <c r="C97" s="407" t="s">
        <v>988</v>
      </c>
      <c r="G97" s="479">
        <f>'Trial balance 2010-11'!C74</f>
        <v>738</v>
      </c>
      <c r="H97" s="484"/>
      <c r="I97" s="479">
        <v>0</v>
      </c>
      <c r="J97" s="484"/>
    </row>
    <row r="98" spans="3:10" ht="15.75">
      <c r="C98" s="486" t="s">
        <v>990</v>
      </c>
      <c r="G98" s="472">
        <f>'Trial balance 2010-11'!C157</f>
        <v>15000</v>
      </c>
      <c r="H98" s="484"/>
      <c r="I98" s="479">
        <v>0</v>
      </c>
      <c r="J98" s="484"/>
    </row>
    <row r="99" spans="3:10" ht="15.75">
      <c r="C99" s="487" t="s">
        <v>989</v>
      </c>
      <c r="D99" s="488"/>
      <c r="E99" s="489"/>
      <c r="F99" s="489"/>
      <c r="G99" s="490">
        <f>'Trial balance 2010-11'!C151</f>
        <v>942</v>
      </c>
      <c r="H99" s="484"/>
      <c r="I99" s="479">
        <v>0</v>
      </c>
      <c r="J99" s="484"/>
    </row>
    <row r="100" spans="3:10" ht="15.75">
      <c r="C100" s="407" t="s">
        <v>96</v>
      </c>
      <c r="D100" s="488"/>
      <c r="E100" s="489"/>
      <c r="F100" s="489"/>
      <c r="G100" s="490">
        <f>'Trial balance 2010-11'!C406</f>
        <v>187.3</v>
      </c>
      <c r="H100" s="484"/>
      <c r="I100" s="479">
        <v>0</v>
      </c>
      <c r="J100" s="484"/>
    </row>
    <row r="101" spans="3:10" ht="15.75">
      <c r="C101" s="407" t="s">
        <v>98</v>
      </c>
      <c r="D101" s="488"/>
      <c r="E101" s="489"/>
      <c r="F101" s="489"/>
      <c r="G101" s="490">
        <f>'Trial balance 2010-11'!C407</f>
        <v>100</v>
      </c>
      <c r="H101" s="484"/>
      <c r="I101" s="479">
        <v>0</v>
      </c>
      <c r="J101" s="484"/>
    </row>
    <row r="102" spans="3:10" ht="15.75">
      <c r="C102" s="61" t="s">
        <v>412</v>
      </c>
      <c r="G102" s="472">
        <v>0</v>
      </c>
      <c r="I102" s="472">
        <v>0.1</v>
      </c>
      <c r="J102" s="52"/>
    </row>
    <row r="103" spans="3:10" ht="15.75">
      <c r="C103" s="61" t="s">
        <v>419</v>
      </c>
      <c r="G103" s="472">
        <v>0</v>
      </c>
      <c r="I103" s="472">
        <v>6</v>
      </c>
      <c r="J103" s="52"/>
    </row>
    <row r="104" spans="3:10" ht="15.75">
      <c r="C104" s="61" t="s">
        <v>405</v>
      </c>
      <c r="G104" s="472">
        <f>'Trial balance 2010-11'!C265</f>
        <v>8146</v>
      </c>
      <c r="I104" s="472">
        <v>4073</v>
      </c>
      <c r="J104" s="52"/>
    </row>
    <row r="105" spans="3:10" ht="15.75">
      <c r="C105" s="61" t="s">
        <v>1544</v>
      </c>
      <c r="G105" s="472">
        <f>'Trial balance 2010-11'!C267</f>
        <v>78421</v>
      </c>
      <c r="I105" s="472">
        <v>78421</v>
      </c>
      <c r="J105" s="52"/>
    </row>
    <row r="106" spans="3:10" ht="15.75">
      <c r="C106" s="61" t="s">
        <v>406</v>
      </c>
      <c r="D106" s="59"/>
      <c r="E106" s="60"/>
      <c r="F106" s="60"/>
      <c r="G106" s="491">
        <v>0</v>
      </c>
      <c r="I106" s="491">
        <v>916.82</v>
      </c>
      <c r="J106" s="474"/>
    </row>
    <row r="107" spans="3:10" ht="15.75">
      <c r="C107" s="52" t="s">
        <v>978</v>
      </c>
      <c r="G107" s="476">
        <f>'Trial balance 2010-11'!C100</f>
        <v>238</v>
      </c>
      <c r="I107" s="491">
        <v>0</v>
      </c>
      <c r="J107" s="474"/>
    </row>
    <row r="108" spans="2:10" ht="15.75">
      <c r="B108" s="52" t="s">
        <v>1546</v>
      </c>
      <c r="C108" s="52" t="s">
        <v>979</v>
      </c>
      <c r="G108" s="476">
        <f>'Trial balance 2010-11'!C79</f>
        <v>1264</v>
      </c>
      <c r="I108" s="476"/>
      <c r="J108" s="477"/>
    </row>
    <row r="109" spans="3:10" ht="16.5" thickBot="1">
      <c r="C109" s="482" t="s">
        <v>1096</v>
      </c>
      <c r="G109" s="483">
        <f>SUM(G76:G108)</f>
        <v>823969.65</v>
      </c>
      <c r="I109" s="483">
        <v>594841.9</v>
      </c>
      <c r="J109" s="200"/>
    </row>
    <row r="110" spans="1:10" ht="16.5" thickTop="1">
      <c r="A110" s="64" t="s">
        <v>1549</v>
      </c>
      <c r="B110" s="64" t="s">
        <v>1550</v>
      </c>
      <c r="C110" s="52"/>
      <c r="J110" s="52"/>
    </row>
    <row r="111" spans="1:10" ht="15.75">
      <c r="A111" s="492" t="s">
        <v>1551</v>
      </c>
      <c r="B111" s="492"/>
      <c r="C111" s="492"/>
      <c r="F111" s="475" t="s">
        <v>1100</v>
      </c>
      <c r="J111" s="52"/>
    </row>
    <row r="112" spans="3:10" ht="15.75">
      <c r="C112" s="52" t="s">
        <v>1552</v>
      </c>
      <c r="G112" s="472">
        <v>244657</v>
      </c>
      <c r="I112" s="472">
        <v>244657</v>
      </c>
      <c r="J112" s="52"/>
    </row>
    <row r="113" spans="3:10" ht="15.75">
      <c r="C113" s="52" t="s">
        <v>1551</v>
      </c>
      <c r="G113" s="472">
        <v>755330</v>
      </c>
      <c r="I113" s="472">
        <v>755330</v>
      </c>
      <c r="J113" s="52"/>
    </row>
    <row r="114" spans="3:10" ht="15.75">
      <c r="C114" s="52" t="s">
        <v>1553</v>
      </c>
      <c r="G114" s="472">
        <v>157700</v>
      </c>
      <c r="I114" s="472">
        <v>157700</v>
      </c>
      <c r="J114" s="52"/>
    </row>
    <row r="115" spans="3:10" ht="16.5" thickBot="1">
      <c r="C115" s="482" t="s">
        <v>1096</v>
      </c>
      <c r="D115" s="470" t="s">
        <v>1096</v>
      </c>
      <c r="G115" s="483">
        <f>SUM(G112:G114)</f>
        <v>1157687</v>
      </c>
      <c r="I115" s="483">
        <v>1157687</v>
      </c>
      <c r="J115" s="200"/>
    </row>
    <row r="116" spans="1:10" ht="16.5" thickTop="1">
      <c r="A116" s="493" t="s">
        <v>1554</v>
      </c>
      <c r="B116" s="493"/>
      <c r="C116" s="493"/>
      <c r="D116" s="494"/>
      <c r="E116" s="493"/>
      <c r="F116" s="493"/>
      <c r="G116" s="495"/>
      <c r="J116" s="52"/>
    </row>
    <row r="117" spans="3:10" ht="15.75">
      <c r="C117" s="52" t="s">
        <v>1554</v>
      </c>
      <c r="F117" s="475" t="s">
        <v>1107</v>
      </c>
      <c r="G117" s="472">
        <v>29889.5</v>
      </c>
      <c r="I117" s="476">
        <v>29889.5</v>
      </c>
      <c r="J117" s="477"/>
    </row>
    <row r="118" spans="3:10" ht="15.75">
      <c r="C118" s="52" t="s">
        <v>1555</v>
      </c>
      <c r="G118" s="472">
        <v>2160</v>
      </c>
      <c r="I118" s="476">
        <v>2160</v>
      </c>
      <c r="J118" s="477"/>
    </row>
    <row r="119" spans="3:10" ht="16.5" thickBot="1">
      <c r="C119" s="482" t="s">
        <v>1096</v>
      </c>
      <c r="D119" s="470" t="s">
        <v>1096</v>
      </c>
      <c r="G119" s="483">
        <f>SUM(G117:G118)</f>
        <v>32049.5</v>
      </c>
      <c r="I119" s="496">
        <v>32049.5</v>
      </c>
      <c r="J119" s="497"/>
    </row>
    <row r="120" spans="1:10" ht="16.5" thickTop="1">
      <c r="A120" s="61" t="s">
        <v>1543</v>
      </c>
      <c r="C120" s="54"/>
      <c r="J120" s="52"/>
    </row>
    <row r="121" spans="2:10" ht="15.75">
      <c r="B121" s="52" t="s">
        <v>407</v>
      </c>
      <c r="C121" s="478"/>
      <c r="F121" s="475" t="s">
        <v>1109</v>
      </c>
      <c r="G121" s="472">
        <v>8000</v>
      </c>
      <c r="I121" s="472">
        <v>8000</v>
      </c>
      <c r="J121" s="52"/>
    </row>
    <row r="122" spans="2:10" ht="15.75">
      <c r="B122" s="52" t="s">
        <v>408</v>
      </c>
      <c r="C122" s="478"/>
      <c r="G122" s="472">
        <v>9975</v>
      </c>
      <c r="I122" s="472">
        <v>9975</v>
      </c>
      <c r="J122" s="52"/>
    </row>
    <row r="123" spans="2:10" ht="15.75">
      <c r="B123" s="52" t="s">
        <v>409</v>
      </c>
      <c r="C123" s="478"/>
      <c r="G123" s="472">
        <v>20000</v>
      </c>
      <c r="I123" s="472">
        <v>20000</v>
      </c>
      <c r="J123" s="52"/>
    </row>
    <row r="124" spans="2:10" ht="15.75">
      <c r="B124" s="52" t="s">
        <v>410</v>
      </c>
      <c r="C124" s="478"/>
      <c r="G124" s="472">
        <v>50</v>
      </c>
      <c r="I124" s="472">
        <v>50</v>
      </c>
      <c r="J124" s="52"/>
    </row>
    <row r="125" spans="2:10" ht="15.75">
      <c r="B125" s="52"/>
      <c r="C125" s="52" t="s">
        <v>429</v>
      </c>
      <c r="G125" s="472">
        <v>2455</v>
      </c>
      <c r="I125" s="472">
        <v>2455</v>
      </c>
      <c r="J125" s="52"/>
    </row>
    <row r="126" spans="2:10" ht="15.75">
      <c r="B126" s="52"/>
      <c r="C126" s="478" t="s">
        <v>1352</v>
      </c>
      <c r="G126" s="479">
        <f>'Trial balance 2010-11'!C254</f>
        <v>51122</v>
      </c>
      <c r="I126" s="207">
        <v>30000</v>
      </c>
      <c r="J126" s="52"/>
    </row>
    <row r="127" spans="2:10" ht="15.75">
      <c r="B127" s="52"/>
      <c r="C127" s="370" t="s">
        <v>994</v>
      </c>
      <c r="G127" s="479">
        <v>5000</v>
      </c>
      <c r="I127" s="207">
        <v>0</v>
      </c>
      <c r="J127" s="52"/>
    </row>
    <row r="128" spans="2:10" ht="15.75">
      <c r="B128" s="52"/>
      <c r="C128" s="478" t="s">
        <v>1353</v>
      </c>
      <c r="G128" s="479">
        <f>7500</f>
        <v>7500</v>
      </c>
      <c r="I128" s="207">
        <v>7500</v>
      </c>
      <c r="J128" s="52"/>
    </row>
    <row r="129" spans="2:10" ht="15.75">
      <c r="B129" s="52"/>
      <c r="C129" s="478" t="s">
        <v>917</v>
      </c>
      <c r="G129" s="479">
        <v>1500</v>
      </c>
      <c r="I129" s="207">
        <v>0</v>
      </c>
      <c r="J129" s="52"/>
    </row>
    <row r="130" spans="3:10" ht="16.5" thickBot="1">
      <c r="C130" s="482" t="s">
        <v>1096</v>
      </c>
      <c r="G130" s="483">
        <f>SUM(G121:G129)</f>
        <v>105602</v>
      </c>
      <c r="I130" s="485">
        <v>77980</v>
      </c>
      <c r="J130" s="200"/>
    </row>
    <row r="131" spans="1:10" ht="16.5" thickTop="1">
      <c r="A131" s="64" t="s">
        <v>887</v>
      </c>
      <c r="B131" s="64" t="s">
        <v>888</v>
      </c>
      <c r="C131" s="498"/>
      <c r="D131" s="480"/>
      <c r="E131" s="475"/>
      <c r="F131" s="475"/>
      <c r="G131" s="484"/>
      <c r="H131" s="475"/>
      <c r="I131" s="479"/>
      <c r="J131" s="200"/>
    </row>
    <row r="132" spans="1:10" ht="15.75">
      <c r="A132" s="64"/>
      <c r="B132" s="64"/>
      <c r="C132" s="478" t="s">
        <v>886</v>
      </c>
      <c r="D132" s="480"/>
      <c r="E132" s="475"/>
      <c r="F132" s="475" t="s">
        <v>1111</v>
      </c>
      <c r="G132" s="195">
        <f>'Trial balance 2010-11'!C316</f>
        <v>3298723</v>
      </c>
      <c r="H132" s="475"/>
      <c r="I132" s="193">
        <v>341239</v>
      </c>
      <c r="J132" s="200"/>
    </row>
    <row r="133" spans="1:10" ht="15.75">
      <c r="A133" s="64"/>
      <c r="B133" s="64"/>
      <c r="C133" s="478" t="s">
        <v>983</v>
      </c>
      <c r="D133" s="480"/>
      <c r="E133" s="475"/>
      <c r="F133" s="475"/>
      <c r="G133" s="479">
        <f>'Trial balance 2010-11'!C246</f>
        <v>462754</v>
      </c>
      <c r="H133" s="475"/>
      <c r="I133" s="193">
        <v>0</v>
      </c>
      <c r="J133" s="200"/>
    </row>
    <row r="134" spans="3:10" ht="15.75">
      <c r="C134" s="478" t="s">
        <v>982</v>
      </c>
      <c r="G134" s="472">
        <v>0</v>
      </c>
      <c r="I134" s="479">
        <v>1295</v>
      </c>
      <c r="J134" s="200"/>
    </row>
    <row r="135" spans="3:10" ht="15.75">
      <c r="C135" s="478" t="s">
        <v>889</v>
      </c>
      <c r="G135" s="195">
        <f>'Trial balance 2010-11'!C247</f>
        <v>3847</v>
      </c>
      <c r="I135" s="479">
        <v>3847</v>
      </c>
      <c r="J135" s="200"/>
    </row>
    <row r="136" spans="3:10" ht="16.5" thickBot="1">
      <c r="C136" s="482" t="s">
        <v>1096</v>
      </c>
      <c r="G136" s="483">
        <f>SUM(G132:G135)</f>
        <v>3765324</v>
      </c>
      <c r="H136" s="499"/>
      <c r="I136" s="483">
        <v>346381</v>
      </c>
      <c r="J136" s="200"/>
    </row>
    <row r="137" spans="3:10" ht="16.5" thickTop="1">
      <c r="C137" s="482"/>
      <c r="G137" s="484"/>
      <c r="I137" s="479"/>
      <c r="J137" s="200"/>
    </row>
    <row r="138" spans="3:10" ht="15.75">
      <c r="C138" s="482"/>
      <c r="G138" s="484"/>
      <c r="I138" s="479"/>
      <c r="J138" s="200"/>
    </row>
    <row r="139" spans="3:10" ht="15.75">
      <c r="C139" s="482"/>
      <c r="G139" s="484"/>
      <c r="I139" s="479"/>
      <c r="J139" s="200"/>
    </row>
    <row r="140" spans="3:9" ht="15.75">
      <c r="C140" s="64" t="s">
        <v>282</v>
      </c>
      <c r="D140" s="61"/>
      <c r="E140" s="61"/>
      <c r="F140" s="61"/>
      <c r="G140" s="61"/>
      <c r="H140" s="61"/>
      <c r="I140" s="61"/>
    </row>
    <row r="141" spans="3:10" ht="15.75">
      <c r="C141" s="482"/>
      <c r="G141" s="473" t="s">
        <v>1140</v>
      </c>
      <c r="I141" s="473" t="s">
        <v>1042</v>
      </c>
      <c r="J141" s="200"/>
    </row>
    <row r="142" spans="1:10" s="64" customFormat="1" ht="15.75">
      <c r="A142" s="64" t="s">
        <v>1557</v>
      </c>
      <c r="C142" s="54"/>
      <c r="D142" s="480"/>
      <c r="E142" s="475"/>
      <c r="F142" s="475" t="s">
        <v>1115</v>
      </c>
      <c r="G142" s="481"/>
      <c r="H142" s="475"/>
      <c r="I142" s="472"/>
      <c r="J142" s="54"/>
    </row>
    <row r="143" spans="3:12" ht="15.75">
      <c r="C143" s="500" t="s">
        <v>402</v>
      </c>
      <c r="G143" s="472">
        <f>'Trial balance 2010-11'!D78</f>
        <v>194728</v>
      </c>
      <c r="I143" s="472">
        <v>109451</v>
      </c>
      <c r="L143" s="52"/>
    </row>
    <row r="144" spans="3:12" ht="15.75">
      <c r="C144" s="61" t="s">
        <v>411</v>
      </c>
      <c r="G144" s="491">
        <f>'Trial balance 2010-11'!D53</f>
        <v>32280</v>
      </c>
      <c r="I144" s="472">
        <v>21120</v>
      </c>
      <c r="L144" s="52"/>
    </row>
    <row r="145" spans="3:12" ht="15.75">
      <c r="C145" s="61" t="s">
        <v>1558</v>
      </c>
      <c r="G145" s="472">
        <v>0</v>
      </c>
      <c r="I145" s="472">
        <v>5000</v>
      </c>
      <c r="L145" s="52"/>
    </row>
    <row r="146" spans="3:12" ht="15.75">
      <c r="C146" s="61" t="s">
        <v>1561</v>
      </c>
      <c r="G146" s="472">
        <f>'Trial balance 2010-11'!D56</f>
        <v>1875</v>
      </c>
      <c r="I146" s="472">
        <v>1875</v>
      </c>
      <c r="L146" s="52"/>
    </row>
    <row r="147" spans="3:12" ht="15.75">
      <c r="C147" s="61" t="s">
        <v>420</v>
      </c>
      <c r="G147" s="472">
        <f>'Trial balance 2010-11'!D57</f>
        <v>849.12</v>
      </c>
      <c r="I147" s="472">
        <v>849.12</v>
      </c>
      <c r="L147" s="52"/>
    </row>
    <row r="148" spans="3:12" ht="15.75">
      <c r="C148" s="500" t="s">
        <v>1600</v>
      </c>
      <c r="G148" s="195">
        <v>0</v>
      </c>
      <c r="H148" s="1"/>
      <c r="I148" s="472">
        <v>19742</v>
      </c>
      <c r="L148" s="52"/>
    </row>
    <row r="149" spans="3:12" ht="15.75">
      <c r="C149" s="500" t="s">
        <v>1601</v>
      </c>
      <c r="G149" s="195">
        <f>'Trial balance 2010-11'!D61</f>
        <v>3161</v>
      </c>
      <c r="H149" s="1"/>
      <c r="I149" s="472">
        <v>32000</v>
      </c>
      <c r="L149" s="52"/>
    </row>
    <row r="150" spans="3:12" ht="15.75">
      <c r="C150" s="500" t="s">
        <v>1602</v>
      </c>
      <c r="G150" s="195">
        <f>-'Trial balance 2010-11'!C62</f>
        <v>-1991</v>
      </c>
      <c r="H150" s="1"/>
      <c r="I150" s="472">
        <v>56520</v>
      </c>
      <c r="L150" s="52"/>
    </row>
    <row r="151" spans="3:12" ht="15.75">
      <c r="C151" s="500" t="s">
        <v>1603</v>
      </c>
      <c r="G151" s="195">
        <f>'Trial balance 2010-11'!D63</f>
        <v>3761</v>
      </c>
      <c r="H151" s="1"/>
      <c r="I151" s="472">
        <v>2168</v>
      </c>
      <c r="L151" s="52"/>
    </row>
    <row r="152" spans="3:12" ht="15.75">
      <c r="C152" s="500" t="s">
        <v>1605</v>
      </c>
      <c r="G152" s="195">
        <f>'Trial balance 2010-11'!D68</f>
        <v>13094</v>
      </c>
      <c r="H152" s="1"/>
      <c r="I152" s="472">
        <v>331</v>
      </c>
      <c r="L152" s="52"/>
    </row>
    <row r="153" spans="3:12" ht="15.75">
      <c r="C153" s="500" t="s">
        <v>1606</v>
      </c>
      <c r="G153" s="195">
        <v>0</v>
      </c>
      <c r="H153" s="1"/>
      <c r="I153" s="472">
        <v>819</v>
      </c>
      <c r="L153" s="52"/>
    </row>
    <row r="154" spans="3:12" ht="15.75">
      <c r="C154" s="500" t="s">
        <v>1545</v>
      </c>
      <c r="G154" s="195">
        <f>'Trial balance 2010-11'!D73</f>
        <v>3274</v>
      </c>
      <c r="H154" s="1"/>
      <c r="I154" s="472">
        <v>3274</v>
      </c>
      <c r="L154" s="52"/>
    </row>
    <row r="155" spans="3:12" ht="15.75">
      <c r="C155" s="500" t="s">
        <v>570</v>
      </c>
      <c r="G155" s="195">
        <v>0</v>
      </c>
      <c r="H155" s="1"/>
      <c r="I155" s="472">
        <v>1878</v>
      </c>
      <c r="L155" s="52"/>
    </row>
    <row r="156" spans="3:12" ht="15.75">
      <c r="C156" s="500" t="s">
        <v>1608</v>
      </c>
      <c r="G156" s="195">
        <v>0</v>
      </c>
      <c r="H156" s="1"/>
      <c r="I156" s="472">
        <v>18066</v>
      </c>
      <c r="L156" s="52"/>
    </row>
    <row r="157" spans="3:12" ht="15.75">
      <c r="C157" s="500" t="s">
        <v>1610</v>
      </c>
      <c r="G157" s="195">
        <f>'Trial balance 2010-11'!D83</f>
        <v>1682045</v>
      </c>
      <c r="H157" s="1"/>
      <c r="I157" s="472">
        <v>55911</v>
      </c>
      <c r="L157" s="52"/>
    </row>
    <row r="158" spans="3:12" ht="15.75">
      <c r="C158" s="500" t="s">
        <v>1616</v>
      </c>
      <c r="G158" s="195">
        <v>0</v>
      </c>
      <c r="H158" s="1"/>
      <c r="I158" s="472">
        <v>16418</v>
      </c>
      <c r="L158" s="52"/>
    </row>
    <row r="159" spans="3:12" ht="15.75">
      <c r="C159" s="500" t="s">
        <v>1617</v>
      </c>
      <c r="G159" s="195">
        <f>'Trial balance 2010-11'!D84</f>
        <v>536</v>
      </c>
      <c r="H159" s="1"/>
      <c r="I159" s="472">
        <v>18753</v>
      </c>
      <c r="L159" s="52"/>
    </row>
    <row r="160" spans="3:12" ht="15.75">
      <c r="C160" s="500" t="s">
        <v>1619</v>
      </c>
      <c r="G160" s="195">
        <f>-'Trial balance 2010-11'!C87</f>
        <v>-529</v>
      </c>
      <c r="H160" s="1"/>
      <c r="I160" s="472">
        <v>52900</v>
      </c>
      <c r="L160" s="52"/>
    </row>
    <row r="161" spans="3:12" ht="15.75">
      <c r="C161" s="500" t="s">
        <v>579</v>
      </c>
      <c r="G161" s="195">
        <v>0</v>
      </c>
      <c r="H161" s="1"/>
      <c r="I161" s="472">
        <v>2820</v>
      </c>
      <c r="L161" s="52"/>
    </row>
    <row r="162" spans="3:12" ht="15.75">
      <c r="C162" s="500" t="s">
        <v>580</v>
      </c>
      <c r="G162" s="195">
        <v>0</v>
      </c>
      <c r="H162" s="1"/>
      <c r="I162" s="472">
        <v>886</v>
      </c>
      <c r="L162" s="52"/>
    </row>
    <row r="163" spans="3:12" ht="15.75">
      <c r="C163" s="500" t="s">
        <v>1620</v>
      </c>
      <c r="G163" s="195">
        <v>0</v>
      </c>
      <c r="H163" s="1"/>
      <c r="I163" s="472">
        <v>90</v>
      </c>
      <c r="L163" s="52"/>
    </row>
    <row r="164" spans="3:12" ht="15.75">
      <c r="C164" s="500" t="s">
        <v>1564</v>
      </c>
      <c r="G164" s="195">
        <f>'Trial balance 2010-11'!D95</f>
        <v>27500</v>
      </c>
      <c r="H164" s="1"/>
      <c r="I164" s="472">
        <v>575</v>
      </c>
      <c r="L164" s="52"/>
    </row>
    <row r="165" spans="3:12" ht="15.75">
      <c r="C165" s="500" t="s">
        <v>1622</v>
      </c>
      <c r="G165" s="195">
        <f>'Trial balance 2010-11'!D96</f>
        <v>566.5</v>
      </c>
      <c r="H165" s="1"/>
      <c r="I165" s="472">
        <v>566.5</v>
      </c>
      <c r="L165" s="52"/>
    </row>
    <row r="166" spans="3:12" ht="15.75">
      <c r="C166" s="500" t="s">
        <v>1624</v>
      </c>
      <c r="G166" s="195">
        <f>'Trial balance 2010-11'!D102</f>
        <v>154811</v>
      </c>
      <c r="H166" s="1"/>
      <c r="I166" s="472">
        <v>46818</v>
      </c>
      <c r="L166" s="52"/>
    </row>
    <row r="167" spans="3:12" ht="15.75">
      <c r="C167" s="500" t="s">
        <v>1625</v>
      </c>
      <c r="G167" s="195">
        <v>0</v>
      </c>
      <c r="H167" s="1"/>
      <c r="I167" s="472">
        <v>33750</v>
      </c>
      <c r="L167" s="52"/>
    </row>
    <row r="168" spans="3:12" ht="15.75">
      <c r="C168" s="500" t="s">
        <v>590</v>
      </c>
      <c r="G168" s="195">
        <f>'Trial balance 2010-11'!D108</f>
        <v>61592</v>
      </c>
      <c r="H168" s="1"/>
      <c r="I168" s="472">
        <v>47942</v>
      </c>
      <c r="L168" s="52"/>
    </row>
    <row r="169" spans="3:12" ht="15.75">
      <c r="C169" s="500" t="s">
        <v>1626</v>
      </c>
      <c r="G169" s="195">
        <f>'Trial balance 2010-11'!D109</f>
        <v>2697767</v>
      </c>
      <c r="H169" s="1"/>
      <c r="I169" s="472">
        <v>23</v>
      </c>
      <c r="L169" s="52"/>
    </row>
    <row r="170" spans="3:12" ht="15.75">
      <c r="C170" s="500" t="s">
        <v>1631</v>
      </c>
      <c r="G170" s="195">
        <v>0</v>
      </c>
      <c r="H170" s="1"/>
      <c r="I170" s="472">
        <v>3105</v>
      </c>
      <c r="L170" s="52"/>
    </row>
    <row r="171" spans="3:12" ht="15.75">
      <c r="C171" s="500" t="s">
        <v>430</v>
      </c>
      <c r="G171" s="195">
        <v>0</v>
      </c>
      <c r="H171" s="1"/>
      <c r="I171" s="472">
        <v>78967</v>
      </c>
      <c r="L171" s="52"/>
    </row>
    <row r="172" spans="3:12" ht="15.75">
      <c r="C172" s="500" t="s">
        <v>1632</v>
      </c>
      <c r="G172" s="195">
        <f>'Trial balance 2010-11'!D113</f>
        <v>27180</v>
      </c>
      <c r="H172" s="1"/>
      <c r="I172" s="472">
        <v>46818</v>
      </c>
      <c r="L172" s="52"/>
    </row>
    <row r="173" spans="3:12" ht="15.75">
      <c r="C173" s="52" t="str">
        <f>'Trial balance 2010-11'!B82</f>
        <v>Kool Palace</v>
      </c>
      <c r="G173" s="472">
        <f>'Trial balance 2010-11'!D82</f>
        <v>7450</v>
      </c>
      <c r="I173" s="472">
        <v>0</v>
      </c>
      <c r="L173" s="52"/>
    </row>
    <row r="174" spans="3:12" ht="15.75">
      <c r="C174" s="52" t="str">
        <f>'Trial balance 2010-11'!B85</f>
        <v>Maruthi Books Binding Works</v>
      </c>
      <c r="G174" s="195">
        <f>'Trial balance 2010-11'!D85</f>
        <v>16800</v>
      </c>
      <c r="I174" s="472">
        <v>0</v>
      </c>
      <c r="L174" s="52"/>
    </row>
    <row r="175" spans="3:12" ht="15.75">
      <c r="C175" s="52" t="str">
        <f>'Trial balance 2010-11'!B88</f>
        <v>METAL ARTS</v>
      </c>
      <c r="G175" s="472">
        <f>'Trial balance 2010-11'!D88</f>
        <v>2289</v>
      </c>
      <c r="I175" s="472">
        <v>0</v>
      </c>
      <c r="L175" s="52"/>
    </row>
    <row r="176" spans="3:12" ht="15.75">
      <c r="C176" s="52" t="str">
        <f>'Trial balance 2010-11'!B89</f>
        <v>M.K SALES CORPORATION</v>
      </c>
      <c r="G176" s="472">
        <f>'Trial balance 2010-11'!D89</f>
        <v>22684</v>
      </c>
      <c r="I176" s="472">
        <v>0</v>
      </c>
      <c r="L176" s="52"/>
    </row>
    <row r="177" spans="3:12" ht="15.75">
      <c r="C177" s="52" t="str">
        <f>'Trial balance 2010-11'!B80</f>
        <v>KAPOOR IMAGING PVT. LTD.</v>
      </c>
      <c r="G177" s="472">
        <f>'Trial balance 2010-11'!D80</f>
        <v>64567</v>
      </c>
      <c r="I177" s="472">
        <v>0</v>
      </c>
      <c r="L177" s="52"/>
    </row>
    <row r="178" spans="3:12" ht="15.75">
      <c r="C178" s="52" t="str">
        <f>'Trial balance 2010-11'!B91</f>
        <v>New  Cochin Refrigeration</v>
      </c>
      <c r="G178" s="472">
        <f>'Trial balance 2010-11'!D91</f>
        <v>3650</v>
      </c>
      <c r="I178" s="472">
        <v>0</v>
      </c>
      <c r="L178" s="52"/>
    </row>
    <row r="179" spans="3:12" ht="15.75">
      <c r="C179" s="52" t="str">
        <f>'Trial balance 2010-11'!B92</f>
        <v>ORANJDOT, E CONCEPTS (P) LTD</v>
      </c>
      <c r="G179" s="472">
        <f>'Trial balance 2010-11'!D92</f>
        <v>650</v>
      </c>
      <c r="I179" s="472">
        <v>0</v>
      </c>
      <c r="L179" s="52"/>
    </row>
    <row r="180" spans="3:12" ht="15.75">
      <c r="C180" s="52" t="str">
        <f>'Trial balance 2010-11'!B94</f>
        <v>P.A. GEORGE &amp;CO.</v>
      </c>
      <c r="G180" s="472">
        <f>'Trial balance 2010-11'!D94</f>
        <v>1001410</v>
      </c>
      <c r="I180" s="472">
        <v>0</v>
      </c>
      <c r="L180" s="52"/>
    </row>
    <row r="181" spans="3:12" ht="15.75">
      <c r="C181" s="61" t="s">
        <v>421</v>
      </c>
      <c r="G181" s="195">
        <f>'Trial balance 2010-11'!D58</f>
        <v>39000</v>
      </c>
      <c r="I181" s="472">
        <v>39000</v>
      </c>
      <c r="L181" s="52"/>
    </row>
    <row r="182" spans="3:12" ht="15.75">
      <c r="C182" s="52"/>
      <c r="L182" s="52"/>
    </row>
    <row r="183" spans="3:12" ht="15.75">
      <c r="C183" s="52"/>
      <c r="L183" s="52"/>
    </row>
    <row r="184" spans="3:12" ht="18.75" customHeight="1">
      <c r="C184" s="64" t="s">
        <v>613</v>
      </c>
      <c r="D184" s="64"/>
      <c r="E184" s="64"/>
      <c r="F184" s="480"/>
      <c r="G184" s="475"/>
      <c r="H184" s="475"/>
      <c r="I184" s="481"/>
      <c r="J184" s="475"/>
      <c r="K184" s="472"/>
      <c r="L184" s="52"/>
    </row>
    <row r="185" spans="3:12" ht="18.75" customHeight="1">
      <c r="C185" s="52"/>
      <c r="G185" s="473" t="s">
        <v>1140</v>
      </c>
      <c r="I185" s="473" t="s">
        <v>1042</v>
      </c>
      <c r="L185" s="52"/>
    </row>
    <row r="186" spans="4:12" ht="15.75">
      <c r="D186" s="61"/>
      <c r="E186" s="61"/>
      <c r="F186" s="61"/>
      <c r="G186" s="61"/>
      <c r="H186" s="61"/>
      <c r="I186" s="61"/>
      <c r="L186" s="52"/>
    </row>
    <row r="187" spans="3:12" ht="15.75">
      <c r="C187" s="61" t="s">
        <v>449</v>
      </c>
      <c r="G187" s="195">
        <f>'Trial balance 2010-11'!D59</f>
        <v>936.1</v>
      </c>
      <c r="I187" s="472">
        <v>0.1</v>
      </c>
      <c r="L187" s="52"/>
    </row>
    <row r="188" spans="3:9" ht="15.75">
      <c r="C188" s="61" t="s">
        <v>890</v>
      </c>
      <c r="G188" s="195">
        <f>'Trial balance 2010-11'!D81</f>
        <v>110246</v>
      </c>
      <c r="I188" s="52">
        <v>1</v>
      </c>
    </row>
    <row r="189" spans="3:9" ht="15.75">
      <c r="C189" s="61" t="str">
        <f>'Trial balance 2010-11'!B107</f>
        <v>ST. MARY'S ENGINEERING INDUSTRIES</v>
      </c>
      <c r="G189" s="195">
        <f>'Trial balance 2010-11'!D107</f>
        <v>10673</v>
      </c>
      <c r="I189" s="195">
        <v>0</v>
      </c>
    </row>
    <row r="190" spans="3:9" s="503" customFormat="1" ht="15.75">
      <c r="C190" s="61" t="str">
        <f>'Trial balance 2010-11'!B118</f>
        <v>Live Stock Management Traning Centre</v>
      </c>
      <c r="D190" s="470"/>
      <c r="E190" s="471"/>
      <c r="F190" s="471"/>
      <c r="G190" s="195">
        <f>'Trial balance 2010-11'!D118</f>
        <v>225651</v>
      </c>
      <c r="H190" s="501"/>
      <c r="I190" s="502">
        <v>0</v>
      </c>
    </row>
    <row r="191" spans="3:9" ht="15.75">
      <c r="C191" s="61" t="s">
        <v>742</v>
      </c>
      <c r="G191" s="195">
        <f>'Trial balance 2010-11'!D71</f>
        <v>17042</v>
      </c>
      <c r="I191" s="195">
        <v>0</v>
      </c>
    </row>
    <row r="192" spans="3:9" ht="15.75">
      <c r="C192" s="407" t="s">
        <v>124</v>
      </c>
      <c r="G192" s="472">
        <f>'Trial balance 2010-11'!D155</f>
        <v>4180</v>
      </c>
      <c r="I192" s="472">
        <v>0</v>
      </c>
    </row>
    <row r="193" spans="3:9" ht="15.75">
      <c r="C193" s="52" t="s">
        <v>1634</v>
      </c>
      <c r="G193" s="472">
        <f>'Trial balance 2010-11'!D146</f>
        <v>2952</v>
      </c>
      <c r="I193" s="472">
        <v>13528</v>
      </c>
    </row>
    <row r="194" spans="3:9" ht="15.75">
      <c r="C194" s="52" t="s">
        <v>1635</v>
      </c>
      <c r="G194" s="472">
        <f>'Trial balance 2010-11'!D149</f>
        <v>1438</v>
      </c>
      <c r="I194" s="472">
        <v>21895</v>
      </c>
    </row>
    <row r="195" spans="3:9" ht="15.75">
      <c r="C195" s="52" t="s">
        <v>1636</v>
      </c>
      <c r="G195" s="472">
        <f>'Trial balance 2010-11'!D152</f>
        <v>2025</v>
      </c>
      <c r="I195" s="472">
        <v>25153</v>
      </c>
    </row>
    <row r="196" spans="3:9" ht="15.75">
      <c r="C196" s="52" t="s">
        <v>1637</v>
      </c>
      <c r="G196" s="472">
        <f>'Trial balance 2010-11'!D153</f>
        <v>19529</v>
      </c>
      <c r="I196" s="472">
        <v>15807</v>
      </c>
    </row>
    <row r="197" spans="3:9" ht="15.75">
      <c r="C197" s="52" t="s">
        <v>1638</v>
      </c>
      <c r="G197" s="472">
        <f>'Trial balance 2010-11'!D156</f>
        <v>363.8</v>
      </c>
      <c r="I197" s="472">
        <v>20147.8</v>
      </c>
    </row>
    <row r="198" spans="3:9" ht="18" customHeight="1">
      <c r="C198" s="61" t="str">
        <f>'Trial balance 2010-11'!B110</f>
        <v>TWINKLE</v>
      </c>
      <c r="G198" s="195">
        <f>'Trial balance 2010-11'!D110</f>
        <v>159701</v>
      </c>
      <c r="I198" s="195">
        <v>0</v>
      </c>
    </row>
    <row r="199" spans="3:10" ht="15.75">
      <c r="C199" s="552" t="s">
        <v>891</v>
      </c>
      <c r="G199" s="195">
        <f>'Trial balance 2010-11'!D97-32</f>
        <v>103990.16</v>
      </c>
      <c r="I199" s="52">
        <v>44069.96</v>
      </c>
      <c r="J199" s="52"/>
    </row>
    <row r="200" spans="3:10" ht="15.75">
      <c r="C200" s="61" t="str">
        <f>'Trial balance 2010-11'!B111</f>
        <v>VIKAS LAMINATIONS</v>
      </c>
      <c r="G200" s="195">
        <f>'Trial balance 2010-11'!D111</f>
        <v>21285</v>
      </c>
      <c r="I200" s="195">
        <v>0</v>
      </c>
      <c r="J200" s="52"/>
    </row>
    <row r="201" spans="3:10" ht="15.75">
      <c r="C201" s="61" t="s">
        <v>1538</v>
      </c>
      <c r="G201" s="472">
        <v>0</v>
      </c>
      <c r="I201" s="195">
        <v>14399</v>
      </c>
      <c r="J201" s="52"/>
    </row>
    <row r="202" spans="3:10" ht="15.75">
      <c r="C202" s="61" t="s">
        <v>1565</v>
      </c>
      <c r="G202" s="195">
        <v>0</v>
      </c>
      <c r="I202" s="472">
        <v>16039.1</v>
      </c>
      <c r="J202" s="52"/>
    </row>
    <row r="203" spans="3:10" ht="15.75">
      <c r="C203" s="61" t="s">
        <v>915</v>
      </c>
      <c r="G203" s="195">
        <f>'Trial balance 2010-11'!D147</f>
        <v>356157</v>
      </c>
      <c r="I203" s="472">
        <v>0</v>
      </c>
      <c r="J203" s="52"/>
    </row>
    <row r="204" spans="3:10" ht="15.75">
      <c r="C204" s="407" t="s">
        <v>121</v>
      </c>
      <c r="G204" s="195">
        <f>'Trial balance 2010-11'!D148</f>
        <v>410609</v>
      </c>
      <c r="I204" s="472">
        <v>0</v>
      </c>
      <c r="J204" s="52"/>
    </row>
    <row r="205" spans="3:10" ht="15.75">
      <c r="C205" s="407" t="s">
        <v>105</v>
      </c>
      <c r="G205" s="195">
        <f>'Trial balance 2010-11'!D90</f>
        <v>2320200</v>
      </c>
      <c r="I205" s="472">
        <v>0</v>
      </c>
      <c r="J205" s="52"/>
    </row>
    <row r="206" spans="3:10" ht="15.75">
      <c r="C206" s="61" t="str">
        <f>'Trial balance 2010-11'!B122</f>
        <v>VISALASKSHY AGENCIES</v>
      </c>
      <c r="G206" s="195">
        <f>'Trial balance 2010-11'!D122</f>
        <v>1088</v>
      </c>
      <c r="I206" s="472">
        <v>0</v>
      </c>
      <c r="J206" s="52"/>
    </row>
    <row r="207" spans="3:10" ht="15.75">
      <c r="C207" s="407" t="s">
        <v>107</v>
      </c>
      <c r="G207" s="195">
        <f>'Trial balance 2010-11'!D93</f>
        <v>50086</v>
      </c>
      <c r="I207" s="472">
        <v>0</v>
      </c>
      <c r="J207" s="52"/>
    </row>
    <row r="208" spans="3:10" ht="15.75">
      <c r="C208" s="407" t="s">
        <v>109</v>
      </c>
      <c r="G208" s="195">
        <f>'Trial balance 2010-11'!D101</f>
        <v>700</v>
      </c>
      <c r="I208" s="472">
        <v>0</v>
      </c>
      <c r="J208" s="52"/>
    </row>
    <row r="209" spans="3:10" ht="15.75">
      <c r="C209" s="407" t="s">
        <v>719</v>
      </c>
      <c r="G209" s="195">
        <f>'Trial balance 2010-11'!D103</f>
        <v>86730</v>
      </c>
      <c r="I209" s="472">
        <v>0</v>
      </c>
      <c r="J209" s="52"/>
    </row>
    <row r="210" spans="3:10" ht="15.75">
      <c r="C210" s="407" t="s">
        <v>309</v>
      </c>
      <c r="G210" s="195">
        <f>'Trial balance 2010-11'!D104</f>
        <v>60129.84</v>
      </c>
      <c r="J210" s="52"/>
    </row>
    <row r="211" spans="3:15" ht="15.75">
      <c r="C211" s="407" t="s">
        <v>720</v>
      </c>
      <c r="G211" s="195">
        <f>'Trial balance 2010-11'!D105</f>
        <v>10074</v>
      </c>
      <c r="I211" s="472">
        <v>0</v>
      </c>
      <c r="J211" s="52"/>
      <c r="O211" s="504"/>
    </row>
    <row r="212" spans="3:10" ht="15.75">
      <c r="C212" s="407" t="s">
        <v>110</v>
      </c>
      <c r="G212" s="195">
        <f>'Trial balance 2010-11'!D106</f>
        <v>3</v>
      </c>
      <c r="I212" s="472">
        <v>0</v>
      </c>
      <c r="J212" s="52"/>
    </row>
    <row r="213" spans="3:10" ht="15.75">
      <c r="C213" s="407" t="s">
        <v>102</v>
      </c>
      <c r="G213" s="195">
        <f>'Trial balance 2010-11'!D77</f>
        <v>9725</v>
      </c>
      <c r="I213" s="472">
        <v>0</v>
      </c>
      <c r="J213" s="52"/>
    </row>
    <row r="214" spans="3:10" ht="15.75">
      <c r="C214" s="407" t="s">
        <v>113</v>
      </c>
      <c r="G214" s="195">
        <f>'Trial balance 2010-11'!D112</f>
        <v>340</v>
      </c>
      <c r="I214" s="472">
        <v>0</v>
      </c>
      <c r="J214" s="52"/>
    </row>
    <row r="215" spans="3:10" ht="15.75">
      <c r="C215" s="407" t="s">
        <v>94</v>
      </c>
      <c r="G215" s="195">
        <f>'Trial balance 2010-11'!D64</f>
        <v>29162</v>
      </c>
      <c r="I215" s="472">
        <v>0</v>
      </c>
      <c r="J215" s="52"/>
    </row>
    <row r="216" spans="3:10" ht="15.75">
      <c r="C216" s="407" t="s">
        <v>95</v>
      </c>
      <c r="G216" s="195">
        <f>'Trial balance 2010-11'!D65</f>
        <v>15814</v>
      </c>
      <c r="I216" s="472">
        <v>0</v>
      </c>
      <c r="J216" s="52"/>
    </row>
    <row r="217" spans="3:10" ht="15.75">
      <c r="C217" s="407" t="s">
        <v>97</v>
      </c>
      <c r="G217" s="195">
        <f>'Trial balance 2010-11'!D66</f>
        <v>264178</v>
      </c>
      <c r="I217" s="472">
        <v>0</v>
      </c>
      <c r="J217" s="52"/>
    </row>
    <row r="218" spans="3:10" ht="15.75">
      <c r="C218" s="407" t="s">
        <v>708</v>
      </c>
      <c r="G218" s="195">
        <f>'Trial balance 2010-11'!D70</f>
        <v>1036748</v>
      </c>
      <c r="I218" s="472">
        <v>0</v>
      </c>
      <c r="J218" s="52"/>
    </row>
    <row r="219" spans="3:10" ht="15.75">
      <c r="C219" s="407" t="s">
        <v>292</v>
      </c>
      <c r="G219" s="195">
        <f>'Trial balance 2010-11'!D72</f>
        <v>120169</v>
      </c>
      <c r="I219" s="472">
        <v>0</v>
      </c>
      <c r="J219" s="52"/>
    </row>
    <row r="220" spans="3:10" ht="15.75">
      <c r="C220" s="407" t="s">
        <v>293</v>
      </c>
      <c r="G220" s="195">
        <f>'Trial balance 2010-11'!D142</f>
        <v>103306</v>
      </c>
      <c r="J220" s="52"/>
    </row>
    <row r="221" spans="3:10" ht="15.75">
      <c r="C221" s="52" t="s">
        <v>1080</v>
      </c>
      <c r="G221" s="476">
        <f>'Trial balance 2010-11'!D119</f>
        <v>11236.71</v>
      </c>
      <c r="J221" s="52"/>
    </row>
    <row r="222" spans="3:10" ht="16.5" thickBot="1">
      <c r="C222" s="482" t="s">
        <v>1096</v>
      </c>
      <c r="G222" s="485">
        <f>SUM(G143:G221)</f>
        <v>11627467.23</v>
      </c>
      <c r="H222" s="505"/>
      <c r="I222" s="485">
        <v>792944.78</v>
      </c>
      <c r="J222" s="200"/>
    </row>
    <row r="223" spans="3:10" ht="18" customHeight="1" hidden="1" thickBot="1" thickTop="1">
      <c r="C223" s="52"/>
      <c r="G223" s="506"/>
      <c r="I223" s="506">
        <v>0</v>
      </c>
      <c r="J223" s="200"/>
    </row>
    <row r="224" spans="3:10" ht="16.5" thickTop="1">
      <c r="C224" s="52"/>
      <c r="G224" s="479"/>
      <c r="I224" s="479"/>
      <c r="J224" s="200"/>
    </row>
    <row r="225" spans="1:10" ht="15.75">
      <c r="A225" s="64" t="s">
        <v>613</v>
      </c>
      <c r="B225" s="64"/>
      <c r="C225" s="64"/>
      <c r="D225" s="480"/>
      <c r="E225" s="475"/>
      <c r="F225" s="475"/>
      <c r="G225" s="481"/>
      <c r="H225" s="475"/>
      <c r="J225" s="200"/>
    </row>
    <row r="226" spans="1:10" ht="15.75">
      <c r="A226" s="64"/>
      <c r="B226" s="64"/>
      <c r="C226" s="64"/>
      <c r="D226" s="480"/>
      <c r="E226" s="475"/>
      <c r="F226" s="475"/>
      <c r="G226" s="473" t="s">
        <v>1140</v>
      </c>
      <c r="I226" s="473" t="s">
        <v>1042</v>
      </c>
      <c r="J226" s="200"/>
    </row>
    <row r="227" spans="1:10" ht="15.75">
      <c r="A227" s="64" t="s">
        <v>1407</v>
      </c>
      <c r="C227" s="52"/>
      <c r="J227" s="52"/>
    </row>
    <row r="228" spans="1:10" ht="15.75">
      <c r="A228" s="61" t="s">
        <v>1566</v>
      </c>
      <c r="C228" s="52"/>
      <c r="F228" s="475" t="s">
        <v>1117</v>
      </c>
      <c r="J228" s="52"/>
    </row>
    <row r="229" spans="3:10" ht="15.75">
      <c r="C229" s="52" t="s">
        <v>615</v>
      </c>
      <c r="G229" s="479">
        <f>'Trial balance 2010-11'!D131</f>
        <v>30062</v>
      </c>
      <c r="I229" s="472">
        <v>16476</v>
      </c>
      <c r="J229" s="52"/>
    </row>
    <row r="230" spans="3:10" ht="15.75">
      <c r="C230" s="52" t="s">
        <v>616</v>
      </c>
      <c r="G230" s="472">
        <f>'Trial balance 2010-11'!D138</f>
        <v>15000</v>
      </c>
      <c r="I230" s="472">
        <v>33090</v>
      </c>
      <c r="J230" s="52"/>
    </row>
    <row r="231" spans="3:10" ht="15.75">
      <c r="C231" s="500" t="s">
        <v>1043</v>
      </c>
      <c r="G231" s="195">
        <f>'Trial balance 2010-11'!D47</f>
        <v>10000</v>
      </c>
      <c r="I231" s="472">
        <v>16854</v>
      </c>
      <c r="J231" s="52"/>
    </row>
    <row r="232" spans="3:10" ht="15.75">
      <c r="C232" s="478" t="s">
        <v>1332</v>
      </c>
      <c r="G232" s="195">
        <f>'Trial balance 2010-11'!D128</f>
        <v>2758</v>
      </c>
      <c r="I232" s="472">
        <v>2758</v>
      </c>
      <c r="J232" s="52"/>
    </row>
    <row r="233" spans="3:10" ht="15.75">
      <c r="C233" s="407" t="s">
        <v>214</v>
      </c>
      <c r="G233" s="479">
        <f>'Trial balance 2010-11'!D121</f>
        <v>89</v>
      </c>
      <c r="J233" s="52"/>
    </row>
    <row r="234" spans="3:10" ht="15.75">
      <c r="C234" s="370" t="s">
        <v>260</v>
      </c>
      <c r="D234" s="470">
        <f>'[3]Group Summary'!$C$135</f>
        <v>5840</v>
      </c>
      <c r="G234" s="472">
        <f>'Trial balance 2010-11'!D126</f>
        <v>1896</v>
      </c>
      <c r="J234" s="52"/>
    </row>
    <row r="235" spans="3:10" ht="15.75">
      <c r="C235" s="478" t="s">
        <v>913</v>
      </c>
      <c r="G235" s="479">
        <f>'Trial balance 2010-11'!D132</f>
        <v>7449</v>
      </c>
      <c r="I235" s="472">
        <v>0</v>
      </c>
      <c r="J235" s="52"/>
    </row>
    <row r="236" spans="3:10" ht="15.75">
      <c r="C236" s="478" t="str">
        <f>'Trial balance 2010-11'!B145</f>
        <v>Kerala Headload Workers Welfare Board</v>
      </c>
      <c r="G236" s="479">
        <f>'Trial balance 2010-11'!D145</f>
        <v>119615</v>
      </c>
      <c r="I236" s="472">
        <v>0</v>
      </c>
      <c r="J236" s="52"/>
    </row>
    <row r="237" spans="3:10" ht="15.75">
      <c r="C237" s="52" t="s">
        <v>1567</v>
      </c>
      <c r="G237" s="472">
        <f>'Trial balance 2010-11'!D137</f>
        <v>15000</v>
      </c>
      <c r="I237" s="472">
        <v>16500</v>
      </c>
      <c r="J237" s="52"/>
    </row>
    <row r="238" spans="3:15" ht="15.75">
      <c r="C238" s="52" t="s">
        <v>450</v>
      </c>
      <c r="G238" s="472">
        <v>0</v>
      </c>
      <c r="I238" s="472">
        <v>40764</v>
      </c>
      <c r="J238" s="52"/>
      <c r="O238" s="504"/>
    </row>
    <row r="239" spans="3:10" ht="15.75">
      <c r="C239" s="52" t="s">
        <v>6</v>
      </c>
      <c r="G239" s="472">
        <v>0</v>
      </c>
      <c r="I239" s="472">
        <v>60129.84</v>
      </c>
      <c r="J239" s="472"/>
    </row>
    <row r="240" spans="3:10" ht="15.75">
      <c r="C240" s="52" t="s">
        <v>451</v>
      </c>
      <c r="G240" s="472">
        <f>'Trial balance 2010-11'!D140</f>
        <v>626.9</v>
      </c>
      <c r="I240" s="472">
        <v>626.9</v>
      </c>
      <c r="J240" s="472"/>
    </row>
    <row r="241" spans="3:10" ht="15.75">
      <c r="C241" s="52" t="s">
        <v>617</v>
      </c>
      <c r="G241" s="472">
        <f>'Trial balance 2010-11'!D130</f>
        <v>119928</v>
      </c>
      <c r="I241" s="472">
        <v>93063</v>
      </c>
      <c r="J241" s="477"/>
    </row>
    <row r="242" spans="3:10" ht="15.75">
      <c r="C242" s="52" t="s">
        <v>1568</v>
      </c>
      <c r="G242" s="476">
        <v>0</v>
      </c>
      <c r="I242" s="472">
        <v>9934</v>
      </c>
      <c r="J242" s="52"/>
    </row>
    <row r="243" spans="3:10" ht="15.75">
      <c r="C243" s="52" t="s">
        <v>1569</v>
      </c>
      <c r="G243" s="472">
        <v>0</v>
      </c>
      <c r="I243" s="472">
        <v>69302</v>
      </c>
      <c r="J243" s="52"/>
    </row>
    <row r="244" spans="3:10" ht="15.75">
      <c r="C244" s="61" t="s">
        <v>1512</v>
      </c>
      <c r="G244" s="472">
        <f>'Trial balance 2010-11'!D139</f>
        <v>100</v>
      </c>
      <c r="I244" s="472">
        <v>0</v>
      </c>
      <c r="J244" s="52"/>
    </row>
    <row r="245" spans="3:10" ht="15.75">
      <c r="C245" s="52" t="s">
        <v>635</v>
      </c>
      <c r="G245" s="472">
        <v>0</v>
      </c>
      <c r="I245" s="472">
        <v>5700</v>
      </c>
      <c r="J245" s="52"/>
    </row>
    <row r="246" spans="3:10" ht="15.75">
      <c r="C246" s="52" t="s">
        <v>636</v>
      </c>
      <c r="G246" s="472">
        <v>0</v>
      </c>
      <c r="I246" s="472">
        <v>32097</v>
      </c>
      <c r="J246" s="52"/>
    </row>
    <row r="247" spans="3:10" ht="15.75">
      <c r="C247" s="52" t="str">
        <f>'Trial balance 2010-11'!B170</f>
        <v>L I C [ RECOVERY)</v>
      </c>
      <c r="G247" s="472">
        <f>'Trial balance 2010-11'!D170</f>
        <v>580</v>
      </c>
      <c r="I247" s="472">
        <v>0</v>
      </c>
      <c r="J247" s="52"/>
    </row>
    <row r="248" spans="3:10" ht="15.75">
      <c r="C248" s="52" t="s">
        <v>1639</v>
      </c>
      <c r="G248" s="472">
        <v>0</v>
      </c>
      <c r="I248" s="472">
        <v>20</v>
      </c>
      <c r="J248" s="52"/>
    </row>
    <row r="249" spans="3:10" ht="15.75">
      <c r="C249" s="52" t="s">
        <v>294</v>
      </c>
      <c r="G249" s="472">
        <f>'Trial balance 2010-11'!D50</f>
        <v>7530</v>
      </c>
      <c r="I249" s="472">
        <v>0</v>
      </c>
      <c r="J249" s="52"/>
    </row>
    <row r="250" spans="3:10" ht="15.75">
      <c r="C250" s="61" t="str">
        <f>'Trial balance 2010-11'!B124</f>
        <v>Apprentice Stipend Payable</v>
      </c>
      <c r="G250" s="195">
        <f>'Trial balance 2010-11'!D124</f>
        <v>37060</v>
      </c>
      <c r="I250" s="195">
        <v>0</v>
      </c>
      <c r="J250" s="52"/>
    </row>
    <row r="251" spans="3:10" ht="15.75">
      <c r="C251" s="61" t="str">
        <f>'Trial balance 2010-11'!B125</f>
        <v>Honarariumn Payable</v>
      </c>
      <c r="G251" s="195">
        <f>'Trial balance 2010-11'!D125</f>
        <v>44720</v>
      </c>
      <c r="I251" s="195">
        <v>0</v>
      </c>
      <c r="J251" s="52"/>
    </row>
    <row r="252" spans="3:10" ht="15.75">
      <c r="C252" s="61" t="s">
        <v>981</v>
      </c>
      <c r="G252" s="195">
        <f>'Trial balance 2010-11'!D150</f>
        <v>1800</v>
      </c>
      <c r="I252" s="207" t="s">
        <v>894</v>
      </c>
      <c r="J252" s="52"/>
    </row>
    <row r="253" spans="3:10" ht="16.5" thickBot="1">
      <c r="C253" s="482" t="s">
        <v>1096</v>
      </c>
      <c r="G253" s="483">
        <f>SUM(G229:G252)</f>
        <v>414213.9</v>
      </c>
      <c r="I253" s="485">
        <v>493845.54</v>
      </c>
      <c r="J253" s="200"/>
    </row>
    <row r="254" spans="1:10" ht="16.5" thickTop="1">
      <c r="A254" s="64" t="s">
        <v>1409</v>
      </c>
      <c r="C254" s="52"/>
      <c r="J254" s="52"/>
    </row>
    <row r="255" spans="3:10" ht="15.75">
      <c r="C255" s="54" t="s">
        <v>1570</v>
      </c>
      <c r="F255" s="475" t="s">
        <v>1130</v>
      </c>
      <c r="J255" s="52"/>
    </row>
    <row r="256" spans="3:10" ht="15.75">
      <c r="C256" s="507" t="s">
        <v>1571</v>
      </c>
      <c r="G256" s="472">
        <f>'Trial balance 2010-11'!D33</f>
        <v>21549.05</v>
      </c>
      <c r="I256" s="472">
        <v>244996.05</v>
      </c>
      <c r="J256" s="52"/>
    </row>
    <row r="257" spans="3:10" ht="15.75">
      <c r="C257" s="52" t="s">
        <v>1572</v>
      </c>
      <c r="G257" s="472">
        <v>0</v>
      </c>
      <c r="I257" s="472">
        <v>241953</v>
      </c>
      <c r="J257" s="52"/>
    </row>
    <row r="258" spans="3:10" ht="15.75">
      <c r="C258" s="52" t="s">
        <v>1573</v>
      </c>
      <c r="G258" s="472">
        <v>0</v>
      </c>
      <c r="I258" s="472">
        <v>4406</v>
      </c>
      <c r="J258" s="52"/>
    </row>
    <row r="259" spans="3:10" ht="15.75">
      <c r="C259" s="52" t="s">
        <v>1574</v>
      </c>
      <c r="G259" s="472">
        <f>-'Trial balance 2010-11'!C32</f>
        <v>-66805</v>
      </c>
      <c r="I259" s="472">
        <v>4406</v>
      </c>
      <c r="J259" s="52"/>
    </row>
    <row r="260" spans="3:10" ht="16.5" thickBot="1">
      <c r="C260" s="482" t="s">
        <v>1096</v>
      </c>
      <c r="G260" s="483">
        <f>SUM(G256:G259)</f>
        <v>-45255.95</v>
      </c>
      <c r="I260" s="483">
        <v>495761.05</v>
      </c>
      <c r="J260" s="200"/>
    </row>
    <row r="261" spans="3:10" ht="16.5" thickTop="1">
      <c r="C261" s="54" t="s">
        <v>452</v>
      </c>
      <c r="F261" s="508"/>
      <c r="J261" s="52"/>
    </row>
    <row r="262" spans="3:10" ht="15.75">
      <c r="C262" s="52" t="s">
        <v>1575</v>
      </c>
      <c r="F262" s="475" t="s">
        <v>1135</v>
      </c>
      <c r="G262" s="472">
        <f>'Trial balance 2010-11'!D36</f>
        <v>583739.36</v>
      </c>
      <c r="I262" s="472">
        <v>296421.96</v>
      </c>
      <c r="J262" s="52"/>
    </row>
    <row r="263" spans="3:10" ht="15.75">
      <c r="C263" s="52" t="s">
        <v>1576</v>
      </c>
      <c r="G263" s="472">
        <v>0</v>
      </c>
      <c r="I263" s="472">
        <v>13128.9</v>
      </c>
      <c r="J263" s="52"/>
    </row>
    <row r="264" spans="3:10" ht="16.5" thickBot="1">
      <c r="C264" s="482" t="s">
        <v>1096</v>
      </c>
      <c r="G264" s="483">
        <f>SUM(G262:G263)</f>
        <v>583739.36</v>
      </c>
      <c r="I264" s="483">
        <v>309550.86</v>
      </c>
      <c r="J264" s="200"/>
    </row>
    <row r="265" spans="1:10" ht="16.5" thickTop="1">
      <c r="A265" s="64" t="s">
        <v>628</v>
      </c>
      <c r="B265" s="64"/>
      <c r="C265" s="64"/>
      <c r="D265" s="480"/>
      <c r="E265" s="475"/>
      <c r="F265" s="475"/>
      <c r="G265" s="481"/>
      <c r="H265" s="475"/>
      <c r="J265" s="200"/>
    </row>
    <row r="266" spans="3:10" ht="15.75">
      <c r="C266" s="52"/>
      <c r="G266" s="473" t="s">
        <v>1140</v>
      </c>
      <c r="I266" s="473" t="s">
        <v>1042</v>
      </c>
      <c r="J266" s="200"/>
    </row>
    <row r="267" spans="3:10" ht="15.75">
      <c r="C267" s="54" t="s">
        <v>1577</v>
      </c>
      <c r="F267" s="475" t="s">
        <v>1137</v>
      </c>
      <c r="J267" s="52"/>
    </row>
    <row r="268" spans="3:10" ht="15.75">
      <c r="C268" s="52" t="s">
        <v>1578</v>
      </c>
      <c r="G268" s="472">
        <f>'Trial balance 2010-11'!D41+'Trial balance 2010-11'!D48</f>
        <v>377352.57999999996</v>
      </c>
      <c r="I268" s="472">
        <v>118514</v>
      </c>
      <c r="J268" s="52"/>
    </row>
    <row r="269" spans="3:10" ht="15.75">
      <c r="C269" s="52" t="s">
        <v>1579</v>
      </c>
      <c r="G269" s="472">
        <f>'Trial balance 2010-11'!D40</f>
        <v>1273272</v>
      </c>
      <c r="I269" s="472">
        <v>658514</v>
      </c>
      <c r="J269" s="52"/>
    </row>
    <row r="270" spans="3:10" ht="15.75">
      <c r="C270" s="52" t="s">
        <v>1580</v>
      </c>
      <c r="G270" s="472">
        <f>'Trial balance 2010-11'!D39</f>
        <v>1845.63</v>
      </c>
      <c r="I270" s="472">
        <v>1845.63</v>
      </c>
      <c r="J270" s="52"/>
    </row>
    <row r="271" spans="3:10" ht="15.75">
      <c r="C271" s="52" t="s">
        <v>1581</v>
      </c>
      <c r="G271" s="472">
        <v>0</v>
      </c>
      <c r="I271" s="472">
        <v>0.6</v>
      </c>
      <c r="J271" s="52"/>
    </row>
    <row r="272" spans="3:10" ht="16.5" thickBot="1">
      <c r="C272" s="509" t="s">
        <v>1314</v>
      </c>
      <c r="G272" s="483">
        <f>SUM(G268:G271)</f>
        <v>1652470.21</v>
      </c>
      <c r="I272" s="483">
        <v>778874.23</v>
      </c>
      <c r="J272" s="200"/>
    </row>
    <row r="273" spans="1:10" ht="16.5" thickTop="1">
      <c r="A273" s="64" t="s">
        <v>1549</v>
      </c>
      <c r="B273" s="116" t="s">
        <v>1582</v>
      </c>
      <c r="C273" s="52"/>
      <c r="J273" s="52"/>
    </row>
    <row r="274" spans="3:10" ht="15.75">
      <c r="C274" s="52" t="s">
        <v>1583</v>
      </c>
      <c r="F274" s="475" t="s">
        <v>1146</v>
      </c>
      <c r="G274" s="472">
        <f>'Trial balance 2010-11'!D35</f>
        <v>24262.32</v>
      </c>
      <c r="I274" s="472">
        <v>24262.32</v>
      </c>
      <c r="J274" s="52"/>
    </row>
    <row r="275" spans="3:10" ht="15.75">
      <c r="C275" s="52" t="s">
        <v>1479</v>
      </c>
      <c r="G275" s="472">
        <f>'Trial balance 2010-11'!D133</f>
        <v>1751321.31</v>
      </c>
      <c r="I275" s="472">
        <v>1836241.44</v>
      </c>
      <c r="J275" s="52"/>
    </row>
    <row r="276" spans="3:10" ht="16.5" thickBot="1">
      <c r="C276" s="509" t="s">
        <v>1314</v>
      </c>
      <c r="G276" s="483">
        <f>SUM(G274:G275)</f>
        <v>1775583.6300000001</v>
      </c>
      <c r="H276" s="505"/>
      <c r="I276" s="483">
        <v>1860503.76</v>
      </c>
      <c r="J276" s="200"/>
    </row>
    <row r="277" spans="1:10" ht="16.5" thickTop="1">
      <c r="A277" s="64" t="s">
        <v>1329</v>
      </c>
      <c r="C277" s="52"/>
      <c r="J277" s="52"/>
    </row>
    <row r="278" spans="1:10" ht="15.75">
      <c r="A278" s="64" t="s">
        <v>1566</v>
      </c>
      <c r="B278" s="64"/>
      <c r="F278" s="475" t="s">
        <v>1122</v>
      </c>
      <c r="J278" s="472"/>
    </row>
    <row r="279" spans="3:10" ht="15.75">
      <c r="C279" s="52" t="s">
        <v>1589</v>
      </c>
      <c r="G279" s="472">
        <f>'Trial balance 2010-11'!D175</f>
        <v>148957</v>
      </c>
      <c r="I279" s="472">
        <v>52170</v>
      </c>
      <c r="J279" s="472"/>
    </row>
    <row r="280" spans="3:10" ht="15.75">
      <c r="C280" s="52" t="s">
        <v>1590</v>
      </c>
      <c r="G280" s="472">
        <f>'Trial balance 2010-11'!D176+'Trial balance 2010-11'!D177</f>
        <v>7188</v>
      </c>
      <c r="I280" s="472">
        <v>7188</v>
      </c>
      <c r="J280" s="472"/>
    </row>
    <row r="281" spans="3:10" ht="15.75">
      <c r="C281" s="52" t="s">
        <v>1591</v>
      </c>
      <c r="G281" s="472">
        <v>0</v>
      </c>
      <c r="I281" s="472">
        <v>8226</v>
      </c>
      <c r="J281" s="472"/>
    </row>
    <row r="282" spans="3:10" ht="16.5" thickBot="1">
      <c r="C282" s="482" t="s">
        <v>1096</v>
      </c>
      <c r="G282" s="483">
        <f>SUM(G279:G281)</f>
        <v>156145</v>
      </c>
      <c r="I282" s="483">
        <v>67584</v>
      </c>
      <c r="J282" s="200"/>
    </row>
    <row r="283" spans="1:10" ht="16.5" thickTop="1">
      <c r="A283" s="64" t="s">
        <v>1330</v>
      </c>
      <c r="C283" s="114"/>
      <c r="D283" s="470">
        <f>SUM(D274:D289)</f>
        <v>0</v>
      </c>
      <c r="G283" s="61"/>
      <c r="J283" s="52"/>
    </row>
    <row r="284" spans="3:10" ht="15.75">
      <c r="C284" s="52" t="s">
        <v>1592</v>
      </c>
      <c r="D284" s="470">
        <f>'[3]Group Summary'!$C$117</f>
        <v>68293.6</v>
      </c>
      <c r="F284" s="475" t="s">
        <v>129</v>
      </c>
      <c r="G284" s="472">
        <f>'Trial balance 2010-11'!D167</f>
        <v>6720</v>
      </c>
      <c r="I284" s="472">
        <v>51431.75</v>
      </c>
      <c r="J284" s="52"/>
    </row>
    <row r="285" spans="3:10" ht="15.75">
      <c r="C285" s="52" t="s">
        <v>1593</v>
      </c>
      <c r="D285" s="470">
        <f>'[3]Group Summary'!$C$118</f>
        <v>9500</v>
      </c>
      <c r="G285" s="472">
        <f>'Trial balance 2010-11'!D168</f>
        <v>8500</v>
      </c>
      <c r="I285" s="472">
        <v>11500</v>
      </c>
      <c r="J285" s="52"/>
    </row>
    <row r="286" ht="16.5" customHeight="1" hidden="1">
      <c r="C286" s="52" t="s">
        <v>1594</v>
      </c>
    </row>
    <row r="287" spans="3:10" ht="15.75">
      <c r="C287" s="52" t="s">
        <v>1595</v>
      </c>
      <c r="D287" s="470">
        <v>0</v>
      </c>
      <c r="G287" s="472">
        <f>'Trial balance 2010-11'!D169</f>
        <v>249210</v>
      </c>
      <c r="I287" s="472">
        <v>71261</v>
      </c>
      <c r="J287" s="52"/>
    </row>
    <row r="288" spans="3:10" ht="15.75">
      <c r="C288" s="52" t="s">
        <v>1596</v>
      </c>
      <c r="D288" s="470">
        <f>'[3]Group Summary'!$C$126</f>
        <v>10200</v>
      </c>
      <c r="G288" s="472">
        <v>0</v>
      </c>
      <c r="I288" s="472">
        <v>10250</v>
      </c>
      <c r="J288" s="52"/>
    </row>
    <row r="289" spans="3:10" ht="15.75">
      <c r="C289" s="52" t="s">
        <v>1597</v>
      </c>
      <c r="D289" s="470">
        <f>'[3]Group Summary'!$C$127</f>
        <v>59451.7</v>
      </c>
      <c r="G289" s="472">
        <v>0</v>
      </c>
      <c r="I289" s="472">
        <v>83622.1</v>
      </c>
      <c r="J289" s="52"/>
    </row>
    <row r="290" spans="3:12" ht="15.75">
      <c r="C290" s="52" t="s">
        <v>1598</v>
      </c>
      <c r="D290" s="470">
        <f>'[3]Group Summary'!$C$129</f>
        <v>1470</v>
      </c>
      <c r="G290" s="472">
        <v>0</v>
      </c>
      <c r="I290" s="472">
        <v>1188</v>
      </c>
      <c r="J290" s="52"/>
      <c r="L290" s="510"/>
    </row>
    <row r="291" spans="3:10" ht="15.75">
      <c r="C291" s="52" t="s">
        <v>1599</v>
      </c>
      <c r="D291" s="470">
        <f>'[3]Group Summary'!$C$130</f>
        <v>1565</v>
      </c>
      <c r="G291" s="472">
        <v>0</v>
      </c>
      <c r="I291" s="472">
        <v>1325</v>
      </c>
      <c r="J291" s="52"/>
    </row>
    <row r="292" spans="3:10" ht="15.75">
      <c r="C292" s="478" t="s">
        <v>627</v>
      </c>
      <c r="G292" s="479">
        <f>'Trial balance 2010-11'!D129</f>
        <v>2060.6</v>
      </c>
      <c r="I292" s="472">
        <v>0.6</v>
      </c>
      <c r="J292" s="52"/>
    </row>
    <row r="293" spans="3:10" ht="15.75">
      <c r="C293" s="52" t="s">
        <v>453</v>
      </c>
      <c r="G293" s="472">
        <v>0</v>
      </c>
      <c r="I293" s="472">
        <v>249</v>
      </c>
      <c r="J293" s="52"/>
    </row>
    <row r="294" spans="3:10" ht="15.75">
      <c r="C294" s="52" t="s">
        <v>1640</v>
      </c>
      <c r="G294" s="472">
        <v>0</v>
      </c>
      <c r="I294" s="472">
        <v>17710</v>
      </c>
      <c r="J294" s="52"/>
    </row>
    <row r="295" spans="3:11" ht="15.75">
      <c r="C295" s="52" t="s">
        <v>1641</v>
      </c>
      <c r="D295" s="511">
        <f>'[3]Group Summary'!$C$136</f>
        <v>123970</v>
      </c>
      <c r="G295" s="472">
        <v>0</v>
      </c>
      <c r="I295" s="472">
        <v>139220</v>
      </c>
      <c r="J295" s="52"/>
      <c r="K295" s="512"/>
    </row>
    <row r="296" spans="3:11" ht="15.75">
      <c r="C296" s="478" t="s">
        <v>1333</v>
      </c>
      <c r="D296" s="511"/>
      <c r="G296" s="479">
        <v>0</v>
      </c>
      <c r="I296" s="472">
        <v>2200</v>
      </c>
      <c r="J296" s="52"/>
      <c r="K296" s="512"/>
    </row>
    <row r="297" spans="3:10" ht="16.5" thickBot="1">
      <c r="C297" s="482" t="s">
        <v>1096</v>
      </c>
      <c r="G297" s="483">
        <f>SUM(G284:G296)</f>
        <v>266490.6</v>
      </c>
      <c r="I297" s="483">
        <v>389957.45</v>
      </c>
      <c r="J297" s="200"/>
    </row>
    <row r="298" spans="1:10" ht="16.5" thickTop="1">
      <c r="A298" s="64" t="s">
        <v>454</v>
      </c>
      <c r="C298" s="54"/>
      <c r="J298" s="200"/>
    </row>
    <row r="299" spans="3:10" ht="15.75">
      <c r="C299" s="61" t="s">
        <v>454</v>
      </c>
      <c r="F299" s="475" t="s">
        <v>130</v>
      </c>
      <c r="G299" s="472">
        <f>'Trial balance 2010-11'!D154</f>
        <v>20381762.04</v>
      </c>
      <c r="I299" s="479">
        <v>19726637.04</v>
      </c>
      <c r="J299" s="200"/>
    </row>
    <row r="300" spans="2:10" ht="15.75">
      <c r="B300" s="117" t="s">
        <v>1642</v>
      </c>
      <c r="C300" s="61" t="s">
        <v>262</v>
      </c>
      <c r="G300" s="366">
        <f>'Trial balance 2010-11'!D143</f>
        <v>584214</v>
      </c>
      <c r="I300" s="479">
        <v>225257</v>
      </c>
      <c r="J300" s="200"/>
    </row>
    <row r="301" spans="2:10" ht="16.5" thickBot="1">
      <c r="B301" s="114" t="s">
        <v>1643</v>
      </c>
      <c r="C301" s="482" t="s">
        <v>1096</v>
      </c>
      <c r="G301" s="483">
        <f>SUM(G299:G300)</f>
        <v>20965976.04</v>
      </c>
      <c r="H301" s="483">
        <f>SUM(H299:H300)</f>
        <v>0</v>
      </c>
      <c r="I301" s="483">
        <v>19951894.04</v>
      </c>
      <c r="J301" s="200"/>
    </row>
    <row r="302" spans="1:10" ht="16.5" thickTop="1">
      <c r="A302" s="64" t="s">
        <v>1644</v>
      </c>
      <c r="C302" s="54"/>
      <c r="J302" s="200"/>
    </row>
    <row r="303" spans="2:10" ht="15.75">
      <c r="B303" s="64"/>
      <c r="C303" s="52" t="s">
        <v>1406</v>
      </c>
      <c r="F303" s="475" t="s">
        <v>131</v>
      </c>
      <c r="G303" s="195">
        <f>'Trial balance 2010-11'!C337</f>
        <v>9043492.37</v>
      </c>
      <c r="I303" s="472">
        <v>5762842.31</v>
      </c>
      <c r="J303" s="200"/>
    </row>
    <row r="304" spans="3:10" ht="15.75">
      <c r="C304" s="52" t="s">
        <v>1645</v>
      </c>
      <c r="G304" s="472">
        <f>'Trial balance 2010-11'!D117</f>
        <v>120000</v>
      </c>
      <c r="I304" s="472">
        <v>120000</v>
      </c>
      <c r="J304" s="200"/>
    </row>
    <row r="305" spans="3:10" ht="16.5" thickBot="1">
      <c r="C305" s="482" t="s">
        <v>1096</v>
      </c>
      <c r="G305" s="483">
        <f>G303-G304</f>
        <v>8923492.37</v>
      </c>
      <c r="I305" s="483">
        <v>5642842.31</v>
      </c>
      <c r="J305" s="200"/>
    </row>
    <row r="306" spans="3:10" ht="16.5" thickTop="1">
      <c r="C306" s="482"/>
      <c r="G306" s="484"/>
      <c r="I306" s="484"/>
      <c r="J306" s="200"/>
    </row>
    <row r="307" spans="3:10" ht="15.75">
      <c r="C307" s="482"/>
      <c r="G307" s="484"/>
      <c r="I307" s="484"/>
      <c r="J307" s="200"/>
    </row>
    <row r="308" spans="3:10" ht="15.75">
      <c r="C308" s="482"/>
      <c r="G308" s="484"/>
      <c r="I308" s="484"/>
      <c r="J308" s="200"/>
    </row>
    <row r="309" spans="3:10" ht="15.75">
      <c r="C309" s="482"/>
      <c r="G309" s="484"/>
      <c r="I309" s="479"/>
      <c r="J309" s="200"/>
    </row>
    <row r="310" spans="1:10" ht="15.75">
      <c r="A310" s="64" t="s">
        <v>613</v>
      </c>
      <c r="B310" s="64"/>
      <c r="C310" s="64"/>
      <c r="D310" s="480"/>
      <c r="E310" s="475"/>
      <c r="F310" s="475"/>
      <c r="G310" s="481"/>
      <c r="H310" s="475"/>
      <c r="J310" s="52"/>
    </row>
    <row r="311" spans="3:10" ht="15.75">
      <c r="C311" s="52"/>
      <c r="G311" s="473" t="s">
        <v>1140</v>
      </c>
      <c r="I311" s="473" t="s">
        <v>1042</v>
      </c>
      <c r="J311" s="52"/>
    </row>
    <row r="312" spans="1:10" ht="15.75">
      <c r="A312" s="64" t="s">
        <v>431</v>
      </c>
      <c r="C312" s="52"/>
      <c r="F312" s="475" t="s">
        <v>133</v>
      </c>
      <c r="G312" s="484"/>
      <c r="I312" s="479"/>
      <c r="J312" s="474"/>
    </row>
    <row r="313" spans="3:10" ht="15.75">
      <c r="C313" s="52" t="s">
        <v>455</v>
      </c>
      <c r="G313" s="472">
        <v>0</v>
      </c>
      <c r="I313" s="472">
        <v>40504</v>
      </c>
      <c r="J313" s="200"/>
    </row>
    <row r="314" spans="3:10" ht="15.75">
      <c r="C314" s="52" t="s">
        <v>741</v>
      </c>
      <c r="G314" s="472">
        <f>-21</f>
        <v>-21</v>
      </c>
      <c r="I314" s="472">
        <v>0</v>
      </c>
      <c r="J314" s="200"/>
    </row>
    <row r="315" spans="3:10" ht="15.75">
      <c r="C315" s="52" t="s">
        <v>457</v>
      </c>
      <c r="G315" s="472">
        <f>'Trial balance 2010-11'!C320</f>
        <v>241523</v>
      </c>
      <c r="I315" s="472">
        <v>87081</v>
      </c>
      <c r="J315" s="472"/>
    </row>
    <row r="316" spans="3:10" ht="15.75">
      <c r="C316" s="52" t="s">
        <v>1649</v>
      </c>
      <c r="G316" s="472">
        <f>'Trial balance 2010-11'!C321</f>
        <v>239176.4</v>
      </c>
      <c r="I316" s="472">
        <v>239176.4</v>
      </c>
      <c r="J316" s="472"/>
    </row>
    <row r="317" spans="3:10" ht="15.75">
      <c r="C317" s="52" t="s">
        <v>458</v>
      </c>
      <c r="G317" s="472">
        <f>'Trial balance 2010-11'!C322</f>
        <v>2071</v>
      </c>
      <c r="I317" s="472">
        <v>2071</v>
      </c>
      <c r="J317" s="472"/>
    </row>
    <row r="318" spans="3:10" ht="15.75">
      <c r="C318" s="52" t="s">
        <v>459</v>
      </c>
      <c r="G318" s="472">
        <f>'Trial balance 2010-11'!C323</f>
        <v>48904</v>
      </c>
      <c r="I318" s="472">
        <v>66880</v>
      </c>
      <c r="J318" s="472"/>
    </row>
    <row r="319" spans="3:10" ht="15.75">
      <c r="C319" s="52" t="s">
        <v>460</v>
      </c>
      <c r="G319" s="472">
        <v>0</v>
      </c>
      <c r="I319" s="472">
        <v>71618</v>
      </c>
      <c r="J319" s="472"/>
    </row>
    <row r="320" spans="3:10" ht="15.75">
      <c r="C320" s="52" t="s">
        <v>461</v>
      </c>
      <c r="G320" s="472">
        <f>'Trial balance 2010-11'!C324</f>
        <v>55068</v>
      </c>
      <c r="I320" s="472">
        <v>55068</v>
      </c>
      <c r="J320" s="472"/>
    </row>
    <row r="321" spans="3:10" ht="15.75">
      <c r="C321" s="52" t="s">
        <v>1656</v>
      </c>
      <c r="G321" s="472">
        <f>'Trial balance 2010-11'!C329</f>
        <v>5993</v>
      </c>
      <c r="I321" s="472">
        <v>5993</v>
      </c>
      <c r="J321" s="472"/>
    </row>
    <row r="322" spans="3:10" ht="15.75">
      <c r="C322" s="52" t="s">
        <v>1657</v>
      </c>
      <c r="G322" s="472">
        <v>0</v>
      </c>
      <c r="I322" s="472">
        <v>120062</v>
      </c>
      <c r="J322" s="472"/>
    </row>
    <row r="323" spans="3:10" ht="15.75">
      <c r="C323" s="52" t="s">
        <v>1658</v>
      </c>
      <c r="G323" s="472">
        <f>'Trial balance 2010-11'!C338</f>
        <v>2000</v>
      </c>
      <c r="I323" s="472">
        <v>2000</v>
      </c>
      <c r="J323" s="472"/>
    </row>
    <row r="324" spans="3:10" ht="15.75">
      <c r="C324" s="52" t="s">
        <v>1659</v>
      </c>
      <c r="G324" s="472">
        <f>'Trial balance 2010-11'!C340</f>
        <v>900</v>
      </c>
      <c r="I324" s="472">
        <v>900</v>
      </c>
      <c r="J324" s="472"/>
    </row>
    <row r="325" spans="3:10" ht="15.75">
      <c r="C325" s="61" t="s">
        <v>465</v>
      </c>
      <c r="D325" s="470">
        <v>1510050</v>
      </c>
      <c r="E325" s="61"/>
      <c r="F325" s="61"/>
      <c r="G325" s="472">
        <f>'Trial balance 2010-11'!C343</f>
        <v>104993</v>
      </c>
      <c r="H325" s="61"/>
      <c r="I325" s="472">
        <v>104993</v>
      </c>
      <c r="J325" s="472"/>
    </row>
    <row r="326" spans="3:10" ht="15.75">
      <c r="C326" s="52" t="s">
        <v>1660</v>
      </c>
      <c r="G326" s="472">
        <f>'Trial balance 2010-11'!C348</f>
        <v>1</v>
      </c>
      <c r="I326" s="472">
        <v>1</v>
      </c>
      <c r="J326" s="472"/>
    </row>
    <row r="327" spans="3:10" ht="15.75">
      <c r="C327" s="52" t="s">
        <v>466</v>
      </c>
      <c r="G327" s="472">
        <f>'Trial balance 2010-11'!C352</f>
        <v>74301</v>
      </c>
      <c r="I327" s="472">
        <v>4296</v>
      </c>
      <c r="J327" s="472"/>
    </row>
    <row r="328" spans="3:10" ht="15.75">
      <c r="C328" s="52" t="s">
        <v>467</v>
      </c>
      <c r="G328" s="472">
        <f>'Trial balance 2010-11'!C354</f>
        <v>15631</v>
      </c>
      <c r="I328" s="472">
        <v>15631</v>
      </c>
      <c r="J328" s="472"/>
    </row>
    <row r="329" spans="3:10" ht="15.75">
      <c r="C329" s="52" t="s">
        <v>468</v>
      </c>
      <c r="G329" s="472">
        <f>'Trial balance 2010-11'!C355</f>
        <v>2438.2</v>
      </c>
      <c r="I329" s="472">
        <v>2438.2</v>
      </c>
      <c r="J329" s="472"/>
    </row>
    <row r="330" spans="3:10" ht="15.75">
      <c r="C330" s="52" t="s">
        <v>469</v>
      </c>
      <c r="G330" s="472">
        <f>'Trial balance 2010-11'!C356</f>
        <v>5972</v>
      </c>
      <c r="I330" s="472">
        <v>5972</v>
      </c>
      <c r="J330" s="472"/>
    </row>
    <row r="331" spans="3:10" ht="15.75">
      <c r="C331" s="52" t="s">
        <v>1665</v>
      </c>
      <c r="G331" s="472">
        <f>'Trial balance 2010-11'!C358</f>
        <v>930</v>
      </c>
      <c r="I331" s="472">
        <v>930</v>
      </c>
      <c r="J331" s="472"/>
    </row>
    <row r="332" spans="3:10" ht="15.75">
      <c r="C332" s="52" t="s">
        <v>432</v>
      </c>
      <c r="G332" s="472">
        <f>'Trial balance 2010-11'!C366</f>
        <v>5507</v>
      </c>
      <c r="I332" s="472">
        <v>5507</v>
      </c>
      <c r="J332" s="472"/>
    </row>
    <row r="333" spans="3:10" ht="16.5" customHeight="1">
      <c r="C333" s="52" t="s">
        <v>2</v>
      </c>
      <c r="G333" s="472">
        <f>'Trial balance 2010-11'!C367</f>
        <v>9000</v>
      </c>
      <c r="I333" s="472">
        <v>9000</v>
      </c>
      <c r="J333" s="472"/>
    </row>
    <row r="334" spans="3:10" ht="15.75">
      <c r="C334" s="52" t="s">
        <v>470</v>
      </c>
      <c r="G334" s="472">
        <f>'Trial balance 2010-11'!C371</f>
        <v>3758</v>
      </c>
      <c r="I334" s="472">
        <v>3758</v>
      </c>
      <c r="J334" s="472"/>
    </row>
    <row r="335" spans="3:10" ht="15.75">
      <c r="C335" s="52" t="s">
        <v>5</v>
      </c>
      <c r="G335" s="472">
        <f>'Trial balance 2010-11'!C378</f>
        <v>1450</v>
      </c>
      <c r="I335" s="472">
        <v>1450</v>
      </c>
      <c r="J335" s="472"/>
    </row>
    <row r="336" spans="3:10" ht="15.75">
      <c r="C336" s="52" t="s">
        <v>471</v>
      </c>
      <c r="G336" s="472">
        <f>'Trial balance 2010-11'!C379</f>
        <v>117400.8</v>
      </c>
      <c r="I336" s="472">
        <v>117400.8</v>
      </c>
      <c r="J336" s="472"/>
    </row>
    <row r="337" spans="3:10" ht="15.75">
      <c r="C337" s="52" t="s">
        <v>8</v>
      </c>
      <c r="G337" s="476" t="s">
        <v>1113</v>
      </c>
      <c r="I337" s="472">
        <v>2075</v>
      </c>
      <c r="J337" s="474"/>
    </row>
    <row r="338" spans="3:10" ht="15.75">
      <c r="C338" s="52" t="s">
        <v>472</v>
      </c>
      <c r="G338" s="472">
        <f>'Trial balance 2010-11'!C380</f>
        <v>7292</v>
      </c>
      <c r="I338" s="472">
        <v>0</v>
      </c>
      <c r="J338" s="472"/>
    </row>
    <row r="339" spans="3:10" ht="15.75">
      <c r="C339" s="52" t="s">
        <v>9</v>
      </c>
      <c r="G339" s="472">
        <f>'Trial balance 2010-11'!C382</f>
        <v>16089</v>
      </c>
      <c r="I339" s="472">
        <v>16089</v>
      </c>
      <c r="J339" s="472"/>
    </row>
    <row r="340" spans="3:10" ht="15.75">
      <c r="C340" s="52" t="s">
        <v>10</v>
      </c>
      <c r="G340" s="472">
        <f>'Trial balance 2010-11'!C381</f>
        <v>10500</v>
      </c>
      <c r="I340" s="472">
        <v>10500</v>
      </c>
      <c r="J340" s="472"/>
    </row>
    <row r="341" spans="3:10" ht="15.75">
      <c r="C341" s="513" t="s">
        <v>473</v>
      </c>
      <c r="D341" s="472">
        <v>0</v>
      </c>
      <c r="E341" s="61"/>
      <c r="F341" s="61"/>
      <c r="G341" s="472">
        <f>'Trial balance 2010-11'!C345</f>
        <v>842.5</v>
      </c>
      <c r="H341" s="61"/>
      <c r="I341" s="472">
        <v>842.5</v>
      </c>
      <c r="J341" s="472"/>
    </row>
    <row r="342" spans="3:10" ht="15.75">
      <c r="C342" s="52" t="s">
        <v>474</v>
      </c>
      <c r="G342" s="476">
        <v>0</v>
      </c>
      <c r="I342" s="472">
        <v>-2960</v>
      </c>
      <c r="J342" s="472"/>
    </row>
    <row r="343" spans="3:9" ht="15.75">
      <c r="C343" s="52" t="s">
        <v>475</v>
      </c>
      <c r="G343" s="472">
        <f>'Trial balance 2010-11'!C347</f>
        <v>7430</v>
      </c>
      <c r="I343" s="472">
        <v>7430</v>
      </c>
    </row>
    <row r="344" spans="3:11" ht="15.75">
      <c r="C344" s="52" t="s">
        <v>1074</v>
      </c>
      <c r="G344" s="472">
        <v>0</v>
      </c>
      <c r="I344" s="472">
        <v>61144</v>
      </c>
      <c r="J344" s="472"/>
      <c r="K344" s="504"/>
    </row>
    <row r="345" spans="3:11" ht="15.75">
      <c r="C345" s="52" t="s">
        <v>1075</v>
      </c>
      <c r="G345" s="472">
        <f>'Trial balance 2010-11'!C328</f>
        <v>106619</v>
      </c>
      <c r="I345" s="472">
        <v>53000</v>
      </c>
      <c r="J345" s="472"/>
      <c r="K345" s="514"/>
    </row>
    <row r="346" spans="3:11" ht="15.75">
      <c r="C346" s="52" t="s">
        <v>883</v>
      </c>
      <c r="G346" s="476">
        <f>'Trial balance 2010-11'!C314</f>
        <v>16158</v>
      </c>
      <c r="I346" s="472">
        <v>16158</v>
      </c>
      <c r="J346" s="472"/>
      <c r="K346" s="514"/>
    </row>
    <row r="347" spans="3:11" ht="15.75">
      <c r="C347" s="52" t="s">
        <v>771</v>
      </c>
      <c r="G347" s="476">
        <f>0</f>
        <v>0</v>
      </c>
      <c r="I347" s="472">
        <v>2167.36</v>
      </c>
      <c r="J347" s="472"/>
      <c r="K347" s="514"/>
    </row>
    <row r="348" spans="3:11" ht="15.75">
      <c r="C348" s="52" t="s">
        <v>1079</v>
      </c>
      <c r="G348" s="476">
        <v>0</v>
      </c>
      <c r="I348" s="472">
        <v>-6230.75</v>
      </c>
      <c r="J348" s="472"/>
      <c r="K348" s="514"/>
    </row>
    <row r="349" spans="3:11" ht="15.75">
      <c r="C349" s="52" t="s">
        <v>821</v>
      </c>
      <c r="G349" s="476">
        <v>0</v>
      </c>
      <c r="I349" s="472">
        <v>175214</v>
      </c>
      <c r="J349" s="472"/>
      <c r="K349" s="514"/>
    </row>
    <row r="350" spans="4:11" ht="15.75">
      <c r="D350" s="61"/>
      <c r="E350" s="61"/>
      <c r="F350" s="61"/>
      <c r="G350" s="61"/>
      <c r="I350" s="472">
        <v>-0.93</v>
      </c>
      <c r="J350" s="472"/>
      <c r="K350" s="514"/>
    </row>
    <row r="351" spans="1:25" s="1" customFormat="1" ht="15" customHeight="1">
      <c r="A351" s="1">
        <v>29</v>
      </c>
      <c r="C351" s="52" t="s">
        <v>1077</v>
      </c>
      <c r="D351" s="195">
        <f>'Trial Balance'!B339</f>
        <v>7491</v>
      </c>
      <c r="E351" s="195">
        <v>0</v>
      </c>
      <c r="G351" s="195">
        <f>'Trial balance 2010-11'!C336</f>
        <v>7491</v>
      </c>
      <c r="H351" s="198">
        <f>D351-E351</f>
        <v>7491</v>
      </c>
      <c r="I351" s="472">
        <v>7491</v>
      </c>
      <c r="V351" s="61" t="s">
        <v>465</v>
      </c>
      <c r="W351" s="470">
        <v>1510050</v>
      </c>
      <c r="X351" s="470">
        <v>104993</v>
      </c>
      <c r="Y351" s="1" t="s">
        <v>1313</v>
      </c>
    </row>
    <row r="352" spans="3:24" s="1" customFormat="1" ht="15" customHeight="1">
      <c r="C352" s="52" t="s">
        <v>1174</v>
      </c>
      <c r="D352" s="195"/>
      <c r="E352" s="195"/>
      <c r="G352" s="195">
        <f>'Trial balance 2010-11'!C319</f>
        <v>137610</v>
      </c>
      <c r="H352" s="198"/>
      <c r="I352" s="197">
        <v>198091</v>
      </c>
      <c r="V352" s="61"/>
      <c r="W352" s="470"/>
      <c r="X352" s="470"/>
    </row>
    <row r="353" spans="3:24" s="1" customFormat="1" ht="15" customHeight="1">
      <c r="C353" s="52" t="s">
        <v>1165</v>
      </c>
      <c r="D353" s="195"/>
      <c r="E353" s="195"/>
      <c r="G353" s="195">
        <f>'Trial balance 2010-11'!C353</f>
        <v>916.77</v>
      </c>
      <c r="H353" s="198"/>
      <c r="I353" s="197">
        <v>916.77</v>
      </c>
      <c r="V353" s="61"/>
      <c r="W353" s="470"/>
      <c r="X353" s="470"/>
    </row>
    <row r="354" spans="3:24" s="1" customFormat="1" ht="15" customHeight="1">
      <c r="C354" s="52"/>
      <c r="D354" s="195"/>
      <c r="E354" s="195"/>
      <c r="G354" s="195"/>
      <c r="H354" s="198"/>
      <c r="I354" s="197"/>
      <c r="V354" s="61"/>
      <c r="W354" s="470"/>
      <c r="X354" s="470"/>
    </row>
    <row r="355" spans="3:24" s="1" customFormat="1" ht="15" customHeight="1">
      <c r="C355" s="52"/>
      <c r="D355" s="195"/>
      <c r="E355" s="195"/>
      <c r="G355" s="195"/>
      <c r="H355" s="198"/>
      <c r="I355" s="197"/>
      <c r="V355" s="61"/>
      <c r="W355" s="470"/>
      <c r="X355" s="470"/>
    </row>
    <row r="356" spans="3:24" s="1" customFormat="1" ht="15" customHeight="1">
      <c r="C356" s="52"/>
      <c r="D356" s="195"/>
      <c r="E356" s="195"/>
      <c r="G356" s="195"/>
      <c r="H356" s="198"/>
      <c r="I356" s="197"/>
      <c r="V356" s="61"/>
      <c r="W356" s="470"/>
      <c r="X356" s="470"/>
    </row>
    <row r="357" spans="1:24" s="1" customFormat="1" ht="15" customHeight="1">
      <c r="A357" s="61"/>
      <c r="B357" s="61"/>
      <c r="C357" s="64" t="s">
        <v>628</v>
      </c>
      <c r="D357" s="64"/>
      <c r="E357" s="64"/>
      <c r="F357" s="480"/>
      <c r="G357" s="475"/>
      <c r="H357" s="475"/>
      <c r="I357" s="481"/>
      <c r="V357" s="61"/>
      <c r="W357" s="470"/>
      <c r="X357" s="470"/>
    </row>
    <row r="358" spans="3:24" s="1" customFormat="1" ht="15" customHeight="1">
      <c r="C358" s="52"/>
      <c r="D358" s="195"/>
      <c r="E358" s="195"/>
      <c r="G358" s="473" t="s">
        <v>1140</v>
      </c>
      <c r="H358" s="471"/>
      <c r="I358" s="473" t="s">
        <v>1042</v>
      </c>
      <c r="V358" s="61"/>
      <c r="W358" s="470"/>
      <c r="X358" s="470"/>
    </row>
    <row r="359" spans="3:24" s="1" customFormat="1" ht="15" customHeight="1">
      <c r="C359" s="52"/>
      <c r="D359" s="195"/>
      <c r="E359" s="195"/>
      <c r="G359" s="473"/>
      <c r="H359" s="471"/>
      <c r="I359" s="473"/>
      <c r="V359" s="61"/>
      <c r="W359" s="470"/>
      <c r="X359" s="470"/>
    </row>
    <row r="360" spans="3:24" s="1" customFormat="1" ht="15" customHeight="1">
      <c r="C360" s="52" t="s">
        <v>1166</v>
      </c>
      <c r="D360" s="195"/>
      <c r="E360" s="195"/>
      <c r="G360" s="195">
        <f>'Trial balance 2010-11'!C374</f>
        <v>19977.66</v>
      </c>
      <c r="H360" s="198"/>
      <c r="I360" s="515">
        <v>19977.66</v>
      </c>
      <c r="V360" s="61"/>
      <c r="W360" s="470"/>
      <c r="X360" s="470"/>
    </row>
    <row r="361" spans="3:11" ht="15.75">
      <c r="C361" s="52" t="s">
        <v>427</v>
      </c>
      <c r="G361" s="195">
        <f>'Trial balance 2010-11'!C372</f>
        <v>31727</v>
      </c>
      <c r="I361" s="195">
        <v>157190</v>
      </c>
      <c r="J361" s="472"/>
      <c r="K361" s="514"/>
    </row>
    <row r="362" spans="3:11" ht="15.75">
      <c r="C362" s="52" t="s">
        <v>1082</v>
      </c>
      <c r="G362" s="195">
        <f>'Trial balance 2010-11'!C373</f>
        <v>1110</v>
      </c>
      <c r="I362" s="195">
        <v>55510</v>
      </c>
      <c r="J362" s="472"/>
      <c r="K362" s="514"/>
    </row>
    <row r="363" spans="3:11" ht="15.75">
      <c r="C363" s="52" t="s">
        <v>833</v>
      </c>
      <c r="G363" s="476">
        <v>0</v>
      </c>
      <c r="I363" s="195">
        <v>116262</v>
      </c>
      <c r="J363" s="472"/>
      <c r="K363" s="514"/>
    </row>
    <row r="364" spans="3:11" ht="15.75">
      <c r="C364" s="52" t="s">
        <v>834</v>
      </c>
      <c r="G364" s="472">
        <f>'Trial balance 2010-11'!C376</f>
        <v>40000</v>
      </c>
      <c r="I364" s="195">
        <v>40000</v>
      </c>
      <c r="J364" s="472"/>
      <c r="K364" s="514"/>
    </row>
    <row r="365" spans="3:11" ht="15.75">
      <c r="C365" s="52" t="s">
        <v>838</v>
      </c>
      <c r="G365" s="472">
        <f>'Trial balance 2010-11'!C383</f>
        <v>223065</v>
      </c>
      <c r="I365" s="195">
        <v>223065</v>
      </c>
      <c r="J365" s="472"/>
      <c r="K365" s="514"/>
    </row>
    <row r="366" spans="3:11" ht="15.75">
      <c r="C366" s="516" t="s">
        <v>210</v>
      </c>
      <c r="G366" s="472">
        <f>'Trial balance 2010-11'!C370</f>
        <v>22858</v>
      </c>
      <c r="I366" s="195">
        <v>0</v>
      </c>
      <c r="J366" s="472"/>
      <c r="K366" s="514"/>
    </row>
    <row r="367" spans="3:11" ht="15.75">
      <c r="C367" s="517" t="s">
        <v>211</v>
      </c>
      <c r="G367" s="476">
        <f>-'Trial balance 2010-11'!D120</f>
        <v>-1154</v>
      </c>
      <c r="I367" s="195"/>
      <c r="J367" s="472"/>
      <c r="K367" s="514"/>
    </row>
    <row r="368" spans="3:11" ht="15.75">
      <c r="C368" s="370" t="s">
        <v>205</v>
      </c>
      <c r="G368" s="472">
        <f>'Trial balance 2010-11'!C330</f>
        <v>10015</v>
      </c>
      <c r="I368" s="195">
        <v>0</v>
      </c>
      <c r="J368" s="472"/>
      <c r="K368" s="514"/>
    </row>
    <row r="369" spans="3:11" ht="15.75">
      <c r="C369" s="52" t="s">
        <v>839</v>
      </c>
      <c r="G369" s="476">
        <f>0</f>
        <v>0</v>
      </c>
      <c r="I369" s="195">
        <v>53309</v>
      </c>
      <c r="J369" s="472"/>
      <c r="K369" s="514"/>
    </row>
    <row r="370" spans="3:11" ht="15.75">
      <c r="C370" s="52" t="s">
        <v>433</v>
      </c>
      <c r="G370" s="472">
        <f>'Trial balance 2010-11'!C385</f>
        <v>64482.72</v>
      </c>
      <c r="I370" s="195">
        <v>200123.72</v>
      </c>
      <c r="J370" s="472"/>
      <c r="K370" s="514"/>
    </row>
    <row r="371" spans="3:11" ht="16.5" thickBot="1">
      <c r="C371" s="482" t="s">
        <v>1096</v>
      </c>
      <c r="G371" s="518">
        <f>SUM(G313:G370)</f>
        <v>1660026.0499999998</v>
      </c>
      <c r="I371" s="485">
        <v>2370094.73</v>
      </c>
      <c r="J371" s="472"/>
      <c r="K371" s="514"/>
    </row>
    <row r="372" spans="1:10" ht="16.5" thickTop="1">
      <c r="A372" s="64" t="s">
        <v>1388</v>
      </c>
      <c r="J372" s="519"/>
    </row>
    <row r="373" spans="1:10" ht="15.75">
      <c r="A373" s="61" t="s">
        <v>14</v>
      </c>
      <c r="C373" s="52" t="s">
        <v>15</v>
      </c>
      <c r="F373" s="475" t="s">
        <v>134</v>
      </c>
      <c r="G373" s="472">
        <f>'Trial balance 2010-11'!C458</f>
        <v>152965</v>
      </c>
      <c r="I373" s="472">
        <v>0</v>
      </c>
      <c r="J373" s="52"/>
    </row>
    <row r="374" spans="3:9" ht="15.75">
      <c r="C374" s="52" t="s">
        <v>16</v>
      </c>
      <c r="G374" s="472">
        <f>'Trial balance 2010-11'!C453</f>
        <v>170838.17</v>
      </c>
      <c r="I374" s="472">
        <v>97880.18</v>
      </c>
    </row>
    <row r="375" spans="3:10" ht="15.75">
      <c r="C375" s="52" t="s">
        <v>1201</v>
      </c>
      <c r="G375" s="472">
        <v>0</v>
      </c>
      <c r="I375" s="472">
        <v>122800</v>
      </c>
      <c r="J375" s="52"/>
    </row>
    <row r="376" spans="3:10" ht="15.75">
      <c r="C376" s="52" t="s">
        <v>17</v>
      </c>
      <c r="G376" s="472">
        <f>'Trial balance 2010-11'!C454</f>
        <v>153997</v>
      </c>
      <c r="I376" s="472">
        <v>116758</v>
      </c>
      <c r="J376" s="52"/>
    </row>
    <row r="377" spans="3:10" ht="15.75">
      <c r="C377" s="52" t="s">
        <v>476</v>
      </c>
      <c r="G377" s="472">
        <f>'Trial balance 2010-11'!C456</f>
        <v>211466</v>
      </c>
      <c r="I377" s="472">
        <v>2000</v>
      </c>
      <c r="J377" s="52"/>
    </row>
    <row r="378" spans="3:10" ht="15.75">
      <c r="C378" s="52" t="s">
        <v>1150</v>
      </c>
      <c r="G378" s="472">
        <v>0</v>
      </c>
      <c r="I378" s="472">
        <v>3130</v>
      </c>
      <c r="J378" s="477"/>
    </row>
    <row r="379" spans="3:10" ht="15.75">
      <c r="C379" s="52" t="s">
        <v>1202</v>
      </c>
      <c r="G379" s="472">
        <v>0</v>
      </c>
      <c r="I379" s="476">
        <v>56219</v>
      </c>
      <c r="J379" s="477"/>
    </row>
    <row r="380" spans="3:10" ht="15.75">
      <c r="C380" s="52" t="s">
        <v>1627</v>
      </c>
      <c r="G380" s="472">
        <v>110000</v>
      </c>
      <c r="I380" s="476">
        <v>0</v>
      </c>
      <c r="J380" s="477"/>
    </row>
    <row r="381" spans="3:10" ht="16.5" thickBot="1">
      <c r="C381" s="482" t="s">
        <v>1096</v>
      </c>
      <c r="G381" s="483">
        <f>SUM(G373:G380)</f>
        <v>799266.17</v>
      </c>
      <c r="I381" s="483">
        <v>398787.18</v>
      </c>
      <c r="J381" s="477"/>
    </row>
    <row r="382" spans="1:3" ht="16.5" thickTop="1">
      <c r="A382" s="64" t="s">
        <v>20</v>
      </c>
      <c r="C382" s="64"/>
    </row>
    <row r="383" spans="1:10" ht="15.75">
      <c r="A383" s="520"/>
      <c r="B383" s="64"/>
      <c r="C383" s="61" t="s">
        <v>21</v>
      </c>
      <c r="D383" s="470">
        <v>188821</v>
      </c>
      <c r="F383" s="550" t="s">
        <v>135</v>
      </c>
      <c r="G383" s="472">
        <f>'Trial balance 2010-11'!C520</f>
        <v>1178947.16</v>
      </c>
      <c r="H383" s="61"/>
      <c r="I383" s="472">
        <v>298056</v>
      </c>
      <c r="J383" s="52"/>
    </row>
    <row r="384" spans="2:10" ht="15.75">
      <c r="B384" s="520"/>
      <c r="C384" s="52" t="s">
        <v>477</v>
      </c>
      <c r="G384" s="472">
        <f>'Trial balance 2010-11'!C521</f>
        <v>300</v>
      </c>
      <c r="I384" s="472">
        <v>0</v>
      </c>
      <c r="J384" s="52"/>
    </row>
    <row r="385" spans="3:10" ht="15.75">
      <c r="C385" s="61" t="s">
        <v>22</v>
      </c>
      <c r="G385" s="472">
        <f>'Trial balance 2010-11'!C522+10000</f>
        <v>85000</v>
      </c>
      <c r="H385" s="61"/>
      <c r="I385" s="472">
        <v>85000</v>
      </c>
      <c r="J385" s="52"/>
    </row>
    <row r="386" spans="3:10" ht="15.75">
      <c r="C386" s="52" t="s">
        <v>23</v>
      </c>
      <c r="D386" s="470">
        <v>9865</v>
      </c>
      <c r="G386" s="472">
        <f>'Trial balance 2010-11'!C523</f>
        <v>16359.25</v>
      </c>
      <c r="I386" s="472">
        <v>21201.5</v>
      </c>
      <c r="J386" s="52"/>
    </row>
    <row r="387" spans="3:10" ht="15.75">
      <c r="C387" s="52" t="s">
        <v>1629</v>
      </c>
      <c r="G387" s="472">
        <v>-380</v>
      </c>
      <c r="I387" s="472">
        <v>0</v>
      </c>
      <c r="J387" s="52"/>
    </row>
    <row r="388" spans="3:10" ht="15.75">
      <c r="C388" s="517" t="s">
        <v>258</v>
      </c>
      <c r="G388" s="472">
        <f>'Trial balance 2010-11'!C525</f>
        <v>46197</v>
      </c>
      <c r="I388" s="472">
        <v>0</v>
      </c>
      <c r="J388" s="52"/>
    </row>
    <row r="389" spans="3:10" ht="15.75">
      <c r="C389" s="52" t="s">
        <v>24</v>
      </c>
      <c r="G389" s="472">
        <f>'Trial balance 2010-11'!C526</f>
        <v>17700</v>
      </c>
      <c r="I389" s="472">
        <v>26840</v>
      </c>
      <c r="J389" s="52"/>
    </row>
    <row r="390" spans="3:10" ht="15.75">
      <c r="C390" s="52" t="s">
        <v>25</v>
      </c>
      <c r="D390" s="470">
        <v>6026</v>
      </c>
      <c r="G390" s="472">
        <f>'Trial balance 2010-11'!C528</f>
        <v>89579.98</v>
      </c>
      <c r="I390" s="472">
        <v>10989.77</v>
      </c>
      <c r="J390" s="52"/>
    </row>
    <row r="391" spans="3:10" ht="15.75">
      <c r="C391" s="61" t="s">
        <v>336</v>
      </c>
      <c r="D391" s="470">
        <v>32618</v>
      </c>
      <c r="G391" s="472">
        <f>'Trial balance 2010-11'!C516+'Trial balance 2010-11'!C517+'Trial balance 2010-11'!C518+'Trial balance 2010-11'!C519</f>
        <v>158803</v>
      </c>
      <c r="H391" s="61"/>
      <c r="I391" s="472">
        <v>106866</v>
      </c>
      <c r="J391" s="52"/>
    </row>
    <row r="392" spans="3:10" ht="15.75">
      <c r="C392" s="52" t="s">
        <v>26</v>
      </c>
      <c r="D392" s="470">
        <v>588</v>
      </c>
      <c r="G392" s="472">
        <f>'Trial balance 2010-11'!C530</f>
        <v>4183</v>
      </c>
      <c r="I392" s="472">
        <v>1970.5</v>
      </c>
      <c r="J392" s="52"/>
    </row>
    <row r="393" spans="3:10" ht="15.75">
      <c r="C393" s="52" t="s">
        <v>27</v>
      </c>
      <c r="D393" s="470">
        <v>570365.1600000501</v>
      </c>
      <c r="G393" s="472">
        <f>'Trial balance 2010-11'!C531-2400</f>
        <v>273282.86</v>
      </c>
      <c r="I393" s="472">
        <v>289670.16</v>
      </c>
      <c r="J393" s="52"/>
    </row>
    <row r="394" spans="3:10" ht="15.75">
      <c r="C394" s="52" t="s">
        <v>499</v>
      </c>
      <c r="G394" s="472">
        <f>'Trial balance 2010-11'!C532</f>
        <v>20524.44</v>
      </c>
      <c r="I394" s="472">
        <v>35628.11</v>
      </c>
      <c r="J394" s="52"/>
    </row>
    <row r="395" spans="3:10" ht="15.75">
      <c r="C395" s="52" t="s">
        <v>500</v>
      </c>
      <c r="D395" s="470">
        <v>37602.20999994301</v>
      </c>
      <c r="G395" s="472">
        <f>'Trial balance 2010-11'!C536</f>
        <v>619</v>
      </c>
      <c r="I395" s="476">
        <v>11242.9</v>
      </c>
      <c r="J395" s="52"/>
    </row>
    <row r="396" spans="3:10" ht="15.75">
      <c r="C396" s="52" t="s">
        <v>28</v>
      </c>
      <c r="D396" s="470">
        <v>148.86</v>
      </c>
      <c r="G396" s="472">
        <f>-'Trial balance 2010-11'!D535</f>
        <v>-0.85</v>
      </c>
      <c r="I396" s="472">
        <v>138.45</v>
      </c>
      <c r="J396" s="472"/>
    </row>
    <row r="397" spans="3:10" ht="15.75">
      <c r="C397" s="52" t="s">
        <v>29</v>
      </c>
      <c r="D397" s="470">
        <v>1127</v>
      </c>
      <c r="G397" s="472">
        <v>0</v>
      </c>
      <c r="I397" s="472">
        <v>4422</v>
      </c>
      <c r="J397" s="476"/>
    </row>
    <row r="398" spans="3:10" ht="15.75">
      <c r="C398" s="52" t="s">
        <v>501</v>
      </c>
      <c r="D398" s="470">
        <v>5021</v>
      </c>
      <c r="G398" s="472">
        <f>-'Trial balance 2010-11'!D507</f>
        <v>0</v>
      </c>
      <c r="I398" s="472">
        <v>4716.13</v>
      </c>
      <c r="J398" s="52"/>
    </row>
    <row r="399" spans="3:10" ht="15.75">
      <c r="C399" s="52" t="s">
        <v>502</v>
      </c>
      <c r="G399" s="472">
        <v>0</v>
      </c>
      <c r="I399" s="472">
        <v>3960</v>
      </c>
      <c r="J399" s="52"/>
    </row>
    <row r="400" spans="3:10" ht="15.75">
      <c r="C400" s="63" t="s">
        <v>503</v>
      </c>
      <c r="D400" s="470">
        <v>13960</v>
      </c>
      <c r="G400" s="472">
        <f>'Trial balance 2010-11'!C537</f>
        <v>10000</v>
      </c>
      <c r="H400" s="521"/>
      <c r="I400" s="472">
        <v>16854</v>
      </c>
      <c r="J400" s="472"/>
    </row>
    <row r="401" spans="3:10" ht="15.75">
      <c r="C401" s="63"/>
      <c r="H401" s="521"/>
      <c r="J401" s="472"/>
    </row>
    <row r="402" spans="4:10" ht="15.75">
      <c r="D402" s="61"/>
      <c r="E402" s="61"/>
      <c r="F402" s="61"/>
      <c r="G402" s="61"/>
      <c r="H402" s="61"/>
      <c r="I402" s="61"/>
      <c r="J402" s="476"/>
    </row>
    <row r="403" spans="3:10" ht="15.75">
      <c r="C403" s="64" t="s">
        <v>628</v>
      </c>
      <c r="D403" s="64"/>
      <c r="E403" s="64"/>
      <c r="F403" s="480"/>
      <c r="G403" s="475"/>
      <c r="H403" s="475"/>
      <c r="I403" s="481"/>
      <c r="J403" s="515"/>
    </row>
    <row r="404" spans="3:10" ht="15.75">
      <c r="C404" s="486"/>
      <c r="G404" s="473" t="s">
        <v>1140</v>
      </c>
      <c r="I404" s="473" t="s">
        <v>1042</v>
      </c>
      <c r="J404" s="515"/>
    </row>
    <row r="405" spans="3:10" ht="15.75">
      <c r="C405" s="370" t="s">
        <v>254</v>
      </c>
      <c r="G405" s="472">
        <f>'Trial balance 2010-11'!C513</f>
        <v>160</v>
      </c>
      <c r="H405" s="521"/>
      <c r="I405" s="472">
        <v>0</v>
      </c>
      <c r="J405" s="515"/>
    </row>
    <row r="406" spans="3:10" ht="15.75">
      <c r="C406" s="517" t="s">
        <v>255</v>
      </c>
      <c r="G406" s="472">
        <f>'Trial balance 2010-11'!C514</f>
        <v>156500</v>
      </c>
      <c r="H406" s="521"/>
      <c r="I406" s="472">
        <v>0</v>
      </c>
      <c r="J406" s="515"/>
    </row>
    <row r="407" spans="3:10" ht="15.75">
      <c r="C407" s="486" t="s">
        <v>711</v>
      </c>
      <c r="G407" s="472">
        <f>'Trial balance 2010-11'!C560</f>
        <v>19785</v>
      </c>
      <c r="H407" s="521"/>
      <c r="J407" s="515"/>
    </row>
    <row r="408" spans="3:10" ht="15.75">
      <c r="C408" s="63" t="s">
        <v>942</v>
      </c>
      <c r="G408" s="472">
        <v>0</v>
      </c>
      <c r="H408" s="521"/>
      <c r="I408" s="472">
        <v>4872</v>
      </c>
      <c r="J408" s="476"/>
    </row>
    <row r="409" spans="3:10" ht="15.75">
      <c r="C409" s="63" t="s">
        <v>601</v>
      </c>
      <c r="G409" s="472">
        <f>-'Trial balance 2010-11'!D533</f>
        <v>-14566</v>
      </c>
      <c r="H409" s="521"/>
      <c r="I409" s="472">
        <v>-3215.5</v>
      </c>
      <c r="J409" s="476"/>
    </row>
    <row r="410" spans="3:10" ht="15.75">
      <c r="C410" s="63" t="s">
        <v>434</v>
      </c>
      <c r="G410" s="472">
        <f>'Trial balance 2010-11'!C529</f>
        <v>23864.8</v>
      </c>
      <c r="H410" s="521"/>
      <c r="I410" s="472">
        <v>10787.49</v>
      </c>
      <c r="J410" s="476"/>
    </row>
    <row r="411" spans="3:10" ht="15.75">
      <c r="C411" s="63" t="s">
        <v>1007</v>
      </c>
      <c r="G411" s="472">
        <f>'Trial balance 2010-11'!C538</f>
        <v>7898</v>
      </c>
      <c r="H411" s="521"/>
      <c r="I411" s="472">
        <v>32803</v>
      </c>
      <c r="J411" s="476"/>
    </row>
    <row r="412" spans="3:10" ht="15.75">
      <c r="C412" s="63" t="s">
        <v>435</v>
      </c>
      <c r="G412" s="472">
        <v>0</v>
      </c>
      <c r="H412" s="521"/>
      <c r="I412" s="472">
        <v>12139.5</v>
      </c>
      <c r="J412" s="476"/>
    </row>
    <row r="413" spans="3:10" ht="16.5" thickBot="1">
      <c r="C413" s="482" t="s">
        <v>1096</v>
      </c>
      <c r="D413" s="480">
        <f>SUM(D383:D407)</f>
        <v>866142.2299999931</v>
      </c>
      <c r="G413" s="483">
        <f>SUM(G383:G412)</f>
        <v>2094756.64</v>
      </c>
      <c r="I413" s="483">
        <v>974942.01</v>
      </c>
      <c r="J413" s="476"/>
    </row>
    <row r="414" spans="1:10" ht="16.5" thickTop="1">
      <c r="A414" s="64" t="s">
        <v>504</v>
      </c>
      <c r="C414" s="52"/>
      <c r="J414" s="52"/>
    </row>
    <row r="415" spans="3:10" ht="15.75">
      <c r="C415" s="52" t="s">
        <v>504</v>
      </c>
      <c r="F415" s="475" t="s">
        <v>136</v>
      </c>
      <c r="G415" s="472">
        <f>'Trial balance 2010-11'!C441</f>
        <v>2516552.8</v>
      </c>
      <c r="I415" s="472">
        <v>1583250</v>
      </c>
      <c r="J415" s="52"/>
    </row>
    <row r="416" spans="3:10" ht="15.75">
      <c r="C416" s="52" t="s">
        <v>505</v>
      </c>
      <c r="G416" s="472">
        <f>'Trial balance 2010-11'!C442</f>
        <v>49126.63</v>
      </c>
      <c r="I416" s="472">
        <v>0</v>
      </c>
      <c r="J416" s="52"/>
    </row>
    <row r="417" spans="3:10" ht="15.75">
      <c r="C417" s="52" t="s">
        <v>506</v>
      </c>
      <c r="G417" s="522">
        <v>0</v>
      </c>
      <c r="I417" s="472">
        <v>37607</v>
      </c>
      <c r="J417" s="52"/>
    </row>
    <row r="418" spans="3:10" ht="15.75">
      <c r="C418" s="52" t="s">
        <v>37</v>
      </c>
      <c r="G418" s="472">
        <f>'Trial balance 2010-11'!C443</f>
        <v>4361</v>
      </c>
      <c r="I418" s="472">
        <v>0</v>
      </c>
      <c r="J418" s="52"/>
    </row>
    <row r="419" spans="3:10" ht="15.75">
      <c r="C419" s="52" t="s">
        <v>993</v>
      </c>
      <c r="G419" s="472">
        <f>'Trial balance 2010-11'!C472</f>
        <v>266212</v>
      </c>
      <c r="I419" s="472">
        <v>0</v>
      </c>
      <c r="J419" s="52"/>
    </row>
    <row r="420" spans="3:10" ht="16.5" thickBot="1">
      <c r="C420" s="482" t="s">
        <v>1096</v>
      </c>
      <c r="G420" s="483">
        <f>SUM(G415:G419)</f>
        <v>2836252.4299999997</v>
      </c>
      <c r="I420" s="483">
        <v>1620857</v>
      </c>
      <c r="J420" s="52"/>
    </row>
    <row r="421" spans="1:10" ht="16.5" thickTop="1">
      <c r="A421" s="64" t="s">
        <v>34</v>
      </c>
      <c r="J421" s="474"/>
    </row>
    <row r="422" spans="2:10" ht="15.75">
      <c r="B422" s="64"/>
      <c r="C422" s="52" t="s">
        <v>36</v>
      </c>
      <c r="D422" s="470">
        <v>119491</v>
      </c>
      <c r="F422" s="475" t="s">
        <v>137</v>
      </c>
      <c r="G422" s="472">
        <f>'Trial balance 2010-11'!C464</f>
        <v>239059</v>
      </c>
      <c r="I422" s="472">
        <v>61110</v>
      </c>
      <c r="J422" s="52"/>
    </row>
    <row r="423" spans="3:10" ht="15.75">
      <c r="C423" s="52" t="s">
        <v>881</v>
      </c>
      <c r="G423" s="472">
        <f>'Trial balance 2010-11'!C457</f>
        <v>337702.5</v>
      </c>
      <c r="I423" s="470">
        <v>367386</v>
      </c>
      <c r="J423" s="52"/>
    </row>
    <row r="424" spans="3:10" ht="15.75">
      <c r="C424" s="52" t="s">
        <v>38</v>
      </c>
      <c r="D424" s="470">
        <v>41700</v>
      </c>
      <c r="G424" s="472">
        <f>'Trial balance 2010-11'!C468</f>
        <v>108150</v>
      </c>
      <c r="I424" s="472">
        <v>114210</v>
      </c>
      <c r="J424" s="52"/>
    </row>
    <row r="425" spans="3:10" ht="15.75">
      <c r="C425" s="52" t="s">
        <v>507</v>
      </c>
      <c r="D425" s="470">
        <v>2182</v>
      </c>
      <c r="G425" s="472">
        <f>'Trial balance 2010-11'!C463</f>
        <v>2959</v>
      </c>
      <c r="I425" s="472">
        <v>3459</v>
      </c>
      <c r="J425" s="52"/>
    </row>
    <row r="426" spans="3:10" ht="15.75">
      <c r="C426" s="52" t="s">
        <v>508</v>
      </c>
      <c r="G426" s="472">
        <f>'Trial balance 2010-11'!C466</f>
        <v>45300</v>
      </c>
      <c r="I426" s="472">
        <v>50000</v>
      </c>
      <c r="J426" s="52"/>
    </row>
    <row r="427" spans="3:10" ht="15.75">
      <c r="C427" s="52" t="s">
        <v>509</v>
      </c>
      <c r="G427" s="472">
        <f>'Trial balance 2010-11'!C469</f>
        <v>48470</v>
      </c>
      <c r="I427" s="472">
        <v>49258</v>
      </c>
      <c r="J427" s="52"/>
    </row>
    <row r="428" spans="3:10" ht="15.75">
      <c r="C428" s="517" t="s">
        <v>240</v>
      </c>
      <c r="G428" s="472">
        <f>'Trial balance 2010-11'!C467</f>
        <v>176</v>
      </c>
      <c r="I428" s="472">
        <v>0</v>
      </c>
      <c r="J428" s="52"/>
    </row>
    <row r="429" spans="3:10" ht="16.5" thickBot="1">
      <c r="C429" s="482" t="s">
        <v>1096</v>
      </c>
      <c r="D429" s="470">
        <f>SUM(D422:D427)</f>
        <v>163373</v>
      </c>
      <c r="G429" s="483">
        <f>SUM(G422:G428)</f>
        <v>781816.5</v>
      </c>
      <c r="I429" s="483">
        <v>645423</v>
      </c>
      <c r="J429" s="52"/>
    </row>
    <row r="430" spans="1:10" ht="16.5" thickTop="1">
      <c r="A430" s="64" t="s">
        <v>1129</v>
      </c>
      <c r="C430" s="54"/>
      <c r="J430" s="52"/>
    </row>
    <row r="431" spans="2:19" s="503" customFormat="1" ht="15.75">
      <c r="B431" s="523"/>
      <c r="C431" s="52" t="s">
        <v>511</v>
      </c>
      <c r="D431" s="470"/>
      <c r="E431" s="471"/>
      <c r="F431" s="550" t="s">
        <v>138</v>
      </c>
      <c r="G431" s="195">
        <f>'Trial balance 2010-11'!D505</f>
        <v>30310</v>
      </c>
      <c r="H431" s="471"/>
      <c r="I431" s="472">
        <v>1625</v>
      </c>
      <c r="J431" s="524"/>
      <c r="Q431" s="525"/>
      <c r="R431" s="526"/>
      <c r="S431" s="527"/>
    </row>
    <row r="432" spans="3:19" s="503" customFormat="1" ht="15.75">
      <c r="C432" s="52" t="s">
        <v>512</v>
      </c>
      <c r="D432" s="470"/>
      <c r="E432" s="471"/>
      <c r="F432" s="471"/>
      <c r="G432" s="195">
        <f>'Trial balance 2010-11'!D499+'Trial balance 2010-11'!D498</f>
        <v>384587</v>
      </c>
      <c r="H432" s="471"/>
      <c r="I432" s="472">
        <v>361</v>
      </c>
      <c r="J432" s="524"/>
      <c r="Q432" s="528"/>
      <c r="R432" s="529"/>
      <c r="S432" s="530"/>
    </row>
    <row r="433" spans="3:19" ht="15.75">
      <c r="C433" s="52" t="s">
        <v>882</v>
      </c>
      <c r="G433" s="195">
        <v>0</v>
      </c>
      <c r="I433" s="472">
        <v>1392</v>
      </c>
      <c r="J433" s="52"/>
      <c r="Q433" s="525"/>
      <c r="R433" s="529"/>
      <c r="S433" s="530"/>
    </row>
    <row r="434" spans="3:19" s="503" customFormat="1" ht="15.75">
      <c r="C434" s="486" t="s">
        <v>440</v>
      </c>
      <c r="D434" s="61"/>
      <c r="E434" s="61"/>
      <c r="F434" s="61"/>
      <c r="G434" s="472">
        <f>'Trial balance 2010-11'!D496</f>
        <v>1310426.97</v>
      </c>
      <c r="H434" s="61"/>
      <c r="I434" s="531">
        <v>145922.15</v>
      </c>
      <c r="J434" s="524"/>
      <c r="Q434" s="525"/>
      <c r="R434" s="529"/>
      <c r="S434" s="530"/>
    </row>
    <row r="435" spans="3:19" s="503" customFormat="1" ht="15.75">
      <c r="C435" s="52" t="s">
        <v>295</v>
      </c>
      <c r="D435" s="61"/>
      <c r="E435" s="61"/>
      <c r="F435" s="61"/>
      <c r="G435" s="472">
        <f>'Trial balance 2010-11'!D494</f>
        <v>1750</v>
      </c>
      <c r="H435" s="61"/>
      <c r="I435" s="531">
        <v>0</v>
      </c>
      <c r="J435" s="524"/>
      <c r="Q435" s="532"/>
      <c r="R435" s="533"/>
      <c r="S435" s="534"/>
    </row>
    <row r="436" spans="3:19" ht="16.5" thickBot="1">
      <c r="C436" s="482"/>
      <c r="D436" s="470" t="s">
        <v>1096</v>
      </c>
      <c r="G436" s="483">
        <f>SUM(G431:G435)</f>
        <v>1727073.97</v>
      </c>
      <c r="I436" s="483">
        <v>149300.15</v>
      </c>
      <c r="Q436" s="532"/>
      <c r="R436" s="533"/>
      <c r="S436" s="534"/>
    </row>
    <row r="437" spans="1:19" ht="16.5" thickTop="1">
      <c r="A437" s="64" t="s">
        <v>530</v>
      </c>
      <c r="B437" s="64"/>
      <c r="C437" s="54"/>
      <c r="J437" s="200"/>
      <c r="Q437" s="532"/>
      <c r="R437" s="533"/>
      <c r="S437" s="534"/>
    </row>
    <row r="438" spans="1:19" ht="15.75">
      <c r="A438" s="64"/>
      <c r="B438" s="64"/>
      <c r="C438" s="52" t="s">
        <v>1476</v>
      </c>
      <c r="F438" s="550" t="s">
        <v>139</v>
      </c>
      <c r="G438" s="472">
        <v>1286</v>
      </c>
      <c r="I438" s="472">
        <v>0</v>
      </c>
      <c r="J438" s="52"/>
      <c r="Q438" s="532"/>
      <c r="R438" s="533"/>
      <c r="S438" s="534"/>
    </row>
    <row r="439" spans="1:19" ht="15.75">
      <c r="A439" s="64"/>
      <c r="B439" s="64"/>
      <c r="C439" s="52" t="s">
        <v>513</v>
      </c>
      <c r="G439" s="472">
        <v>10000</v>
      </c>
      <c r="I439" s="472">
        <v>0</v>
      </c>
      <c r="J439" s="535"/>
      <c r="Q439" s="536"/>
      <c r="R439" s="533"/>
      <c r="S439" s="534"/>
    </row>
    <row r="440" spans="1:19" ht="15.75" customHeight="1">
      <c r="A440" s="64"/>
      <c r="B440" s="64"/>
      <c r="C440" s="52" t="s">
        <v>1475</v>
      </c>
      <c r="G440" s="472">
        <v>26000</v>
      </c>
      <c r="I440" s="472">
        <v>0</v>
      </c>
      <c r="J440" s="537"/>
      <c r="Q440" s="532"/>
      <c r="R440" s="533"/>
      <c r="S440" s="534"/>
    </row>
    <row r="441" spans="1:19" ht="15.75" customHeight="1">
      <c r="A441" s="64"/>
      <c r="B441" s="64"/>
      <c r="C441" s="52" t="s">
        <v>1477</v>
      </c>
      <c r="G441" s="472">
        <v>28767</v>
      </c>
      <c r="J441" s="537"/>
      <c r="Q441" s="536"/>
      <c r="R441" s="533"/>
      <c r="S441" s="534"/>
    </row>
    <row r="442" spans="1:19" ht="15.75" customHeight="1">
      <c r="A442" s="64"/>
      <c r="B442" s="64"/>
      <c r="C442" s="52" t="s">
        <v>1478</v>
      </c>
      <c r="G442" s="195">
        <v>27095.42</v>
      </c>
      <c r="J442" s="537"/>
      <c r="Q442" s="536"/>
      <c r="R442" s="533"/>
      <c r="S442" s="534"/>
    </row>
    <row r="443" spans="1:19" ht="15.75">
      <c r="A443" s="64"/>
      <c r="B443" s="64"/>
      <c r="C443" s="52" t="s">
        <v>23</v>
      </c>
      <c r="G443" s="472">
        <v>21659</v>
      </c>
      <c r="I443" s="472">
        <v>0</v>
      </c>
      <c r="J443" s="537"/>
      <c r="Q443" s="532"/>
      <c r="R443" s="533"/>
      <c r="S443" s="534"/>
    </row>
    <row r="444" spans="1:19" ht="16.5" thickBot="1">
      <c r="A444" s="64"/>
      <c r="B444" s="64"/>
      <c r="C444" s="482" t="s">
        <v>1096</v>
      </c>
      <c r="G444" s="485">
        <f>SUM(G438:G443)</f>
        <v>114807.42</v>
      </c>
      <c r="H444" s="505"/>
      <c r="I444" s="485">
        <v>0</v>
      </c>
      <c r="J444" s="537"/>
      <c r="Q444" s="532"/>
      <c r="R444" s="533"/>
      <c r="S444" s="534"/>
    </row>
    <row r="445" spans="1:19" ht="16.5" thickTop="1">
      <c r="A445" s="64"/>
      <c r="B445" s="64"/>
      <c r="C445" s="482"/>
      <c r="G445" s="479"/>
      <c r="I445" s="479"/>
      <c r="J445" s="537"/>
      <c r="Q445" s="532"/>
      <c r="R445" s="533"/>
      <c r="S445" s="534"/>
    </row>
    <row r="446" spans="3:10" ht="15.75">
      <c r="C446" s="64" t="s">
        <v>613</v>
      </c>
      <c r="D446" s="64"/>
      <c r="E446" s="64"/>
      <c r="F446" s="480"/>
      <c r="G446" s="475"/>
      <c r="H446" s="475"/>
      <c r="I446" s="481"/>
      <c r="J446" s="470"/>
    </row>
    <row r="447" spans="1:10" ht="15.75">
      <c r="A447" s="64"/>
      <c r="C447" s="482"/>
      <c r="G447" s="473" t="s">
        <v>1140</v>
      </c>
      <c r="I447" s="473" t="s">
        <v>1042</v>
      </c>
      <c r="J447" s="470"/>
    </row>
    <row r="448" spans="2:10" ht="15.75">
      <c r="B448" s="64" t="s">
        <v>514</v>
      </c>
      <c r="C448" s="64"/>
      <c r="F448" s="550" t="s">
        <v>140</v>
      </c>
      <c r="J448" s="470"/>
    </row>
    <row r="449" spans="3:10" ht="15.75">
      <c r="C449" s="61" t="s">
        <v>884</v>
      </c>
      <c r="D449" s="480"/>
      <c r="E449" s="475"/>
      <c r="F449" s="475"/>
      <c r="G449" s="538">
        <v>0</v>
      </c>
      <c r="H449" s="521"/>
      <c r="I449" s="472">
        <v>5662</v>
      </c>
      <c r="J449" s="470"/>
    </row>
    <row r="450" spans="1:10" ht="16.5" thickBot="1">
      <c r="A450" s="64" t="s">
        <v>1036</v>
      </c>
      <c r="C450" s="482" t="s">
        <v>1096</v>
      </c>
      <c r="G450" s="485">
        <v>0</v>
      </c>
      <c r="H450" s="521"/>
      <c r="I450" s="485">
        <v>5662</v>
      </c>
      <c r="J450" s="470"/>
    </row>
    <row r="451" spans="1:10" ht="16.5" thickTop="1">
      <c r="A451" s="64" t="s">
        <v>316</v>
      </c>
      <c r="C451" s="52"/>
      <c r="D451" s="480"/>
      <c r="E451" s="475"/>
      <c r="F451" s="475"/>
      <c r="G451" s="481"/>
      <c r="H451" s="475"/>
      <c r="J451" s="474"/>
    </row>
    <row r="452" spans="1:10" s="64" customFormat="1" ht="15.75">
      <c r="A452" s="61"/>
      <c r="C452" s="52" t="s">
        <v>317</v>
      </c>
      <c r="D452" s="470"/>
      <c r="E452" s="471"/>
      <c r="F452" s="475" t="s">
        <v>141</v>
      </c>
      <c r="G452" s="472">
        <f>'Trial balance 2010-11'!D163</f>
        <v>47758</v>
      </c>
      <c r="H452" s="471"/>
      <c r="I452" s="472">
        <v>47758</v>
      </c>
      <c r="J452" s="54"/>
    </row>
    <row r="453" spans="3:10" ht="15.75">
      <c r="C453" s="52" t="s">
        <v>318</v>
      </c>
      <c r="G453" s="472">
        <v>0</v>
      </c>
      <c r="I453" s="472">
        <v>-0.11</v>
      </c>
      <c r="J453" s="52"/>
    </row>
    <row r="454" spans="3:10" ht="16.5" thickBot="1">
      <c r="C454" s="482" t="s">
        <v>1096</v>
      </c>
      <c r="D454" s="470" t="s">
        <v>1096</v>
      </c>
      <c r="G454" s="483">
        <f>SUM(G452:G453)</f>
        <v>47758</v>
      </c>
      <c r="I454" s="483">
        <v>47757.89</v>
      </c>
      <c r="J454" s="52"/>
    </row>
    <row r="455" spans="1:10" ht="16.5" thickTop="1">
      <c r="A455" s="64" t="s">
        <v>319</v>
      </c>
      <c r="C455" s="52"/>
      <c r="D455" s="480"/>
      <c r="E455" s="475"/>
      <c r="F455" s="475"/>
      <c r="G455" s="481"/>
      <c r="H455" s="475"/>
      <c r="J455" s="52"/>
    </row>
    <row r="456" spans="1:10" s="64" customFormat="1" ht="15.75">
      <c r="A456" s="61"/>
      <c r="C456" s="52" t="s">
        <v>320</v>
      </c>
      <c r="D456" s="470"/>
      <c r="E456" s="471"/>
      <c r="F456" s="475" t="s">
        <v>142</v>
      </c>
      <c r="G456" s="472">
        <f>-'Trial balance 2010-11'!C165</f>
        <v>-24996</v>
      </c>
      <c r="H456" s="471"/>
      <c r="I456" s="472">
        <v>140809</v>
      </c>
      <c r="J456" s="54"/>
    </row>
    <row r="457" spans="3:10" ht="15.75">
      <c r="C457" s="52" t="s">
        <v>321</v>
      </c>
      <c r="G457" s="472">
        <v>0</v>
      </c>
      <c r="I457" s="472">
        <v>-7600</v>
      </c>
      <c r="J457" s="52"/>
    </row>
    <row r="458" spans="3:10" ht="16.5" thickBot="1">
      <c r="C458" s="482" t="s">
        <v>1096</v>
      </c>
      <c r="D458" s="470" t="s">
        <v>1096</v>
      </c>
      <c r="G458" s="483">
        <f>SUM(G456:G457)</f>
        <v>-24996</v>
      </c>
      <c r="I458" s="483">
        <v>133209</v>
      </c>
      <c r="J458" s="52"/>
    </row>
    <row r="459" spans="1:10" ht="16.5" thickTop="1">
      <c r="A459" s="64" t="s">
        <v>1396</v>
      </c>
      <c r="C459" s="52"/>
      <c r="J459" s="52"/>
    </row>
    <row r="460" spans="2:10" ht="15.75">
      <c r="B460" s="64"/>
      <c r="C460" s="52" t="s">
        <v>341</v>
      </c>
      <c r="F460" s="475" t="s">
        <v>143</v>
      </c>
      <c r="G460" s="472">
        <f>'Trial balance 2010-11'!C509</f>
        <v>278301</v>
      </c>
      <c r="I460" s="472">
        <v>202027</v>
      </c>
      <c r="J460" s="52"/>
    </row>
    <row r="461" spans="3:10" ht="15.75">
      <c r="C461" s="52" t="s">
        <v>515</v>
      </c>
      <c r="G461" s="472">
        <f>'Trial balance 2010-11'!C510</f>
        <v>1416</v>
      </c>
      <c r="I461" s="472">
        <v>165</v>
      </c>
      <c r="J461" s="52"/>
    </row>
    <row r="462" spans="3:10" ht="16.5" thickBot="1">
      <c r="C462" s="482" t="s">
        <v>1096</v>
      </c>
      <c r="D462" s="470" t="s">
        <v>1096</v>
      </c>
      <c r="G462" s="483">
        <f>SUM(G460:G461)</f>
        <v>279717</v>
      </c>
      <c r="I462" s="483">
        <v>202192</v>
      </c>
      <c r="J462" s="472"/>
    </row>
    <row r="463" spans="1:10" ht="16.5" thickTop="1">
      <c r="A463" s="64" t="s">
        <v>1391</v>
      </c>
      <c r="J463" s="200"/>
    </row>
    <row r="464" spans="3:10" ht="15.75">
      <c r="C464" s="52" t="s">
        <v>976</v>
      </c>
      <c r="F464" s="475" t="s">
        <v>144</v>
      </c>
      <c r="G464" s="472">
        <f>'Trial balance 2010-11'!C433</f>
        <v>446470</v>
      </c>
      <c r="I464" s="472">
        <v>0</v>
      </c>
      <c r="J464" s="52"/>
    </row>
    <row r="465" spans="3:10" ht="15.75">
      <c r="C465" s="52" t="s">
        <v>323</v>
      </c>
      <c r="G465" s="472">
        <f>'Trial balance 2010-11'!C432</f>
        <v>55444.72</v>
      </c>
      <c r="I465" s="472">
        <v>141688.04</v>
      </c>
      <c r="J465" s="52"/>
    </row>
    <row r="466" spans="3:10" ht="15.75">
      <c r="C466" s="52" t="s">
        <v>268</v>
      </c>
      <c r="G466" s="472">
        <f>'Trial balance 2010-11'!C435</f>
        <v>819658.5</v>
      </c>
      <c r="I466" s="472">
        <v>0</v>
      </c>
      <c r="J466" s="52"/>
    </row>
    <row r="467" spans="3:10" ht="15.75">
      <c r="C467" s="52" t="s">
        <v>516</v>
      </c>
      <c r="G467" s="472">
        <f>-'Trial balance 2010-11'!D434</f>
        <v>-130448.18</v>
      </c>
      <c r="I467" s="472">
        <v>-93282.64</v>
      </c>
      <c r="J467" s="515"/>
    </row>
    <row r="468" spans="3:10" ht="16.5" thickBot="1">
      <c r="C468" s="482" t="s">
        <v>1096</v>
      </c>
      <c r="D468" s="470" t="s">
        <v>1096</v>
      </c>
      <c r="G468" s="483">
        <f>SUM(G464:G467)</f>
        <v>1191125.04</v>
      </c>
      <c r="I468" s="483">
        <v>48405.4</v>
      </c>
      <c r="J468" s="539"/>
    </row>
    <row r="469" spans="1:10" ht="16.5" thickTop="1">
      <c r="A469" s="64" t="s">
        <v>1392</v>
      </c>
      <c r="G469" s="484"/>
      <c r="I469" s="479"/>
      <c r="J469" s="200"/>
    </row>
    <row r="470" spans="3:10" ht="15.75">
      <c r="C470" s="52" t="s">
        <v>517</v>
      </c>
      <c r="F470" s="475" t="s">
        <v>145</v>
      </c>
      <c r="G470" s="472">
        <f>'Trial balance 2010-11'!C437</f>
        <v>4888519</v>
      </c>
      <c r="I470" s="479">
        <v>5074557</v>
      </c>
      <c r="J470" s="200"/>
    </row>
    <row r="471" spans="3:10" ht="15.75">
      <c r="C471" s="52" t="s">
        <v>518</v>
      </c>
      <c r="G471" s="472">
        <f>'Trial balance 2010-11'!C438</f>
        <v>243208</v>
      </c>
      <c r="I471" s="479">
        <v>15024</v>
      </c>
      <c r="J471" s="479"/>
    </row>
    <row r="472" spans="3:10" ht="15.75">
      <c r="C472" s="52" t="s">
        <v>519</v>
      </c>
      <c r="G472" s="472">
        <v>0</v>
      </c>
      <c r="I472" s="479">
        <v>0</v>
      </c>
      <c r="J472" s="479"/>
    </row>
    <row r="473" spans="3:10" ht="16.5" thickBot="1">
      <c r="C473" s="482" t="s">
        <v>1096</v>
      </c>
      <c r="G473" s="483">
        <f>SUM(G470:G472)</f>
        <v>5131727</v>
      </c>
      <c r="H473" s="505"/>
      <c r="I473" s="483">
        <v>5089581</v>
      </c>
      <c r="J473" s="479"/>
    </row>
    <row r="474" spans="1:10" ht="16.5" thickTop="1">
      <c r="A474" s="64" t="s">
        <v>326</v>
      </c>
      <c r="J474" s="200"/>
    </row>
    <row r="475" spans="3:10" ht="15.75">
      <c r="C475" s="52" t="s">
        <v>327</v>
      </c>
      <c r="F475" s="475" t="s">
        <v>146</v>
      </c>
      <c r="G475" s="472">
        <f>'Trial balance 2010-11'!C388</f>
        <v>582.76</v>
      </c>
      <c r="I475" s="472">
        <v>2612.54</v>
      </c>
      <c r="J475" s="52"/>
    </row>
    <row r="476" spans="3:10" ht="15.75">
      <c r="C476" s="52" t="s">
        <v>328</v>
      </c>
      <c r="G476" s="472">
        <f>'Trial balance 2010-11'!C389</f>
        <v>397</v>
      </c>
      <c r="I476" s="472">
        <v>660</v>
      </c>
      <c r="J476" s="52"/>
    </row>
    <row r="477" spans="3:10" ht="16.5" thickBot="1">
      <c r="C477" s="482" t="s">
        <v>1096</v>
      </c>
      <c r="D477" s="470" t="s">
        <v>1096</v>
      </c>
      <c r="G477" s="483">
        <f>SUM(G475:G476)</f>
        <v>979.76</v>
      </c>
      <c r="I477" s="483">
        <v>3272.54</v>
      </c>
      <c r="J477" s="52"/>
    </row>
    <row r="478" spans="1:10" ht="16.5" thickTop="1">
      <c r="A478" s="64" t="s">
        <v>329</v>
      </c>
      <c r="C478" s="52"/>
      <c r="G478" s="473"/>
      <c r="I478" s="491"/>
      <c r="J478" s="52"/>
    </row>
    <row r="479" spans="2:10" ht="15.75">
      <c r="B479" s="64"/>
      <c r="C479" s="54"/>
      <c r="J479" s="52"/>
    </row>
    <row r="480" spans="3:10" ht="15.75">
      <c r="C480" s="52" t="s">
        <v>330</v>
      </c>
      <c r="D480" s="470">
        <f>'[1]Trial Balance'!$B$220</f>
        <v>113139.92</v>
      </c>
      <c r="E480" s="521"/>
      <c r="F480" s="475" t="s">
        <v>147</v>
      </c>
      <c r="G480" s="472">
        <f>'Trial balance 2010-11'!C540</f>
        <v>17684.52</v>
      </c>
      <c r="I480" s="472">
        <v>14556</v>
      </c>
      <c r="J480" s="52"/>
    </row>
    <row r="481" spans="3:10" ht="15.75">
      <c r="C481" s="52" t="s">
        <v>331</v>
      </c>
      <c r="D481" s="470">
        <f>'[1]Trial Balance'!$C$151</f>
        <v>6729</v>
      </c>
      <c r="E481" s="521"/>
      <c r="F481" s="521"/>
      <c r="G481" s="472">
        <f>'Trial balance 2010-11'!C541</f>
        <v>197414.28</v>
      </c>
      <c r="I481" s="472">
        <v>163342</v>
      </c>
      <c r="J481" s="52"/>
    </row>
    <row r="482" spans="2:10" ht="15.75">
      <c r="B482" s="540" t="s">
        <v>1133</v>
      </c>
      <c r="C482" s="52" t="s">
        <v>332</v>
      </c>
      <c r="D482" s="541">
        <f>'[1]Trial Balance'!$C$167</f>
        <v>822.3</v>
      </c>
      <c r="E482" s="521"/>
      <c r="F482" s="521"/>
      <c r="G482" s="198">
        <f>'Trial balance 2010-11'!D490</f>
        <v>4027</v>
      </c>
      <c r="I482" s="472">
        <v>6923</v>
      </c>
      <c r="J482" s="52"/>
    </row>
    <row r="483" spans="3:10" ht="15.75">
      <c r="C483" s="542" t="s">
        <v>520</v>
      </c>
      <c r="D483" s="470" t="s">
        <v>1096</v>
      </c>
      <c r="E483" s="200"/>
      <c r="F483" s="521"/>
      <c r="G483" s="195">
        <f>'Trial balance 2010-11'!D503</f>
        <v>30659.7</v>
      </c>
      <c r="I483" s="472">
        <v>43687.6</v>
      </c>
      <c r="J483" s="52"/>
    </row>
    <row r="484" spans="3:10" ht="16.5" thickBot="1">
      <c r="C484" s="482" t="s">
        <v>1096</v>
      </c>
      <c r="F484" s="200"/>
      <c r="G484" s="483">
        <f>(G480+G481)-(G482+G483)</f>
        <v>180412.09999999998</v>
      </c>
      <c r="H484" s="483">
        <f>(H480+H481)-(H482+H483)</f>
        <v>0</v>
      </c>
      <c r="I484" s="483">
        <f>(I480+I481)-(I482+I483)</f>
        <v>127287.4</v>
      </c>
      <c r="J484" s="52"/>
    </row>
    <row r="485" spans="1:10" ht="16.5" thickTop="1">
      <c r="A485" s="64" t="s">
        <v>333</v>
      </c>
      <c r="B485" s="64"/>
      <c r="C485" s="54"/>
      <c r="J485" s="52"/>
    </row>
    <row r="486" spans="3:10" ht="15.75">
      <c r="C486" s="52" t="s">
        <v>269</v>
      </c>
      <c r="F486" s="475" t="s">
        <v>148</v>
      </c>
      <c r="G486" s="472">
        <f>'Trial balance 2010-11'!C447</f>
        <v>2442401</v>
      </c>
      <c r="I486" s="472">
        <v>2736448</v>
      </c>
      <c r="J486" s="52"/>
    </row>
    <row r="487" spans="3:10" ht="15.75">
      <c r="C487" s="52" t="s">
        <v>334</v>
      </c>
      <c r="G487" s="472">
        <f>'Trial balance 2010-11'!C445</f>
        <v>229941</v>
      </c>
      <c r="I487" s="472">
        <v>253820</v>
      </c>
      <c r="J487" s="52"/>
    </row>
    <row r="488" spans="3:10" ht="15.75">
      <c r="C488" s="52" t="s">
        <v>35</v>
      </c>
      <c r="D488" s="470" t="s">
        <v>1096</v>
      </c>
      <c r="G488" s="472">
        <f>'Trial balance 2010-11'!C446</f>
        <v>66805</v>
      </c>
      <c r="I488" s="472">
        <v>37607</v>
      </c>
      <c r="J488" s="52"/>
    </row>
    <row r="489" spans="3:10" ht="16.5" thickBot="1">
      <c r="C489" s="482" t="s">
        <v>1096</v>
      </c>
      <c r="G489" s="483">
        <f>SUM(G486:G488)</f>
        <v>2739147</v>
      </c>
      <c r="H489" s="483">
        <f>SUM(H486:H488)</f>
        <v>0</v>
      </c>
      <c r="I489" s="483">
        <v>3027875</v>
      </c>
      <c r="J489" s="484"/>
    </row>
    <row r="490" spans="3:10" ht="16.5" thickTop="1">
      <c r="C490" s="482"/>
      <c r="G490" s="484"/>
      <c r="H490" s="484"/>
      <c r="I490" s="484"/>
      <c r="J490" s="484"/>
    </row>
    <row r="491" spans="3:10" ht="15.75">
      <c r="C491" s="64" t="s">
        <v>613</v>
      </c>
      <c r="D491" s="64"/>
      <c r="E491" s="64"/>
      <c r="F491" s="480"/>
      <c r="G491" s="475"/>
      <c r="H491" s="475"/>
      <c r="I491" s="481"/>
      <c r="J491" s="484"/>
    </row>
    <row r="492" spans="3:10" ht="15.75">
      <c r="C492" s="52"/>
      <c r="G492" s="473" t="s">
        <v>1140</v>
      </c>
      <c r="I492" s="473" t="s">
        <v>1042</v>
      </c>
      <c r="J492" s="52"/>
    </row>
    <row r="493" spans="1:10" ht="15.75">
      <c r="A493" s="64" t="s">
        <v>335</v>
      </c>
      <c r="C493" s="64"/>
      <c r="G493" s="61"/>
      <c r="H493" s="61"/>
      <c r="I493" s="61"/>
      <c r="J493" s="474"/>
    </row>
    <row r="494" spans="3:10" ht="15.75">
      <c r="C494" s="52" t="s">
        <v>522</v>
      </c>
      <c r="D494" s="470" t="s">
        <v>523</v>
      </c>
      <c r="F494" s="475" t="s">
        <v>149</v>
      </c>
      <c r="G494" s="472">
        <f>'Trial balance 2010-11'!D160</f>
        <v>1445162.8</v>
      </c>
      <c r="I494" s="472">
        <v>1512618.2</v>
      </c>
      <c r="J494" s="52"/>
    </row>
    <row r="495" spans="3:10" ht="15.75">
      <c r="C495" s="52" t="s">
        <v>524</v>
      </c>
      <c r="D495" s="470" t="s">
        <v>1096</v>
      </c>
      <c r="G495" s="472">
        <f>'Trial balance 2010-11'!D161</f>
        <v>738001.65</v>
      </c>
      <c r="I495" s="472">
        <v>608001.65</v>
      </c>
      <c r="J495" s="52"/>
    </row>
    <row r="496" spans="3:10" ht="16.5" thickBot="1">
      <c r="C496" s="482" t="s">
        <v>1096</v>
      </c>
      <c r="G496" s="483">
        <f>SUM(G494:G495)</f>
        <v>2183164.45</v>
      </c>
      <c r="I496" s="483">
        <v>2120619.85</v>
      </c>
      <c r="J496" s="200"/>
    </row>
    <row r="497" spans="1:10" ht="16.5" thickTop="1">
      <c r="A497" s="492" t="s">
        <v>336</v>
      </c>
      <c r="B497" s="492"/>
      <c r="J497" s="52"/>
    </row>
    <row r="498" spans="3:10" ht="15.75">
      <c r="C498" s="52" t="s">
        <v>337</v>
      </c>
      <c r="F498" s="475" t="s">
        <v>150</v>
      </c>
      <c r="G498" s="472">
        <f>'Trial balance 2010-11'!C516</f>
        <v>30000</v>
      </c>
      <c r="I498" s="472">
        <v>33090</v>
      </c>
      <c r="J498" s="52"/>
    </row>
    <row r="499" spans="3:10" ht="15.75">
      <c r="C499" s="52" t="s">
        <v>338</v>
      </c>
      <c r="G499" s="472">
        <f>'Trial balance 2010-11'!C517</f>
        <v>27500</v>
      </c>
      <c r="I499" s="472">
        <v>38400</v>
      </c>
      <c r="J499" s="52"/>
    </row>
    <row r="500" spans="3:10" ht="15.75">
      <c r="C500" s="52" t="s">
        <v>339</v>
      </c>
      <c r="G500" s="472">
        <f>'Trial balance 2010-11'!C518</f>
        <v>84803</v>
      </c>
      <c r="I500" s="491">
        <v>15876</v>
      </c>
      <c r="J500" s="52"/>
    </row>
    <row r="501" spans="3:10" ht="15.75">
      <c r="C501" s="52" t="s">
        <v>525</v>
      </c>
      <c r="D501" s="470" t="s">
        <v>1096</v>
      </c>
      <c r="G501" s="472">
        <f>'Trial balance 2010-11'!C519</f>
        <v>16500</v>
      </c>
      <c r="I501" s="491">
        <v>19500</v>
      </c>
      <c r="J501" s="472"/>
    </row>
    <row r="502" spans="3:10" ht="16.5" thickBot="1">
      <c r="C502" s="482" t="s">
        <v>1096</v>
      </c>
      <c r="G502" s="483">
        <f>SUM(G498:G501)</f>
        <v>158803</v>
      </c>
      <c r="I502" s="483">
        <v>106866</v>
      </c>
      <c r="J502" s="200"/>
    </row>
    <row r="503" spans="1:10" ht="16.5" thickTop="1">
      <c r="A503" s="64" t="s">
        <v>340</v>
      </c>
      <c r="B503" s="64"/>
      <c r="J503" s="52"/>
    </row>
    <row r="504" spans="3:10" ht="15.75">
      <c r="C504" s="52" t="s">
        <v>526</v>
      </c>
      <c r="F504" s="475" t="s">
        <v>151</v>
      </c>
      <c r="G504" s="472">
        <f>11414+19854+6112+3508+625</f>
        <v>41513</v>
      </c>
      <c r="I504" s="476">
        <v>34971</v>
      </c>
      <c r="J504" s="52"/>
    </row>
    <row r="505" spans="3:12" ht="15.75">
      <c r="C505" s="52" t="s">
        <v>527</v>
      </c>
      <c r="G505" s="472">
        <v>0</v>
      </c>
      <c r="I505" s="476">
        <v>53750</v>
      </c>
      <c r="J505" s="52"/>
      <c r="L505" s="512"/>
    </row>
    <row r="506" spans="3:12" ht="15.75">
      <c r="C506" s="52" t="s">
        <v>1027</v>
      </c>
      <c r="G506" s="472">
        <v>2920986</v>
      </c>
      <c r="I506" s="476">
        <v>2255890</v>
      </c>
      <c r="J506" s="52"/>
      <c r="L506" s="512"/>
    </row>
    <row r="507" spans="3:10" ht="15.75">
      <c r="C507" s="61" t="s">
        <v>341</v>
      </c>
      <c r="G507" s="472">
        <f>'Trial balance 2010-11'!C270</f>
        <v>240374</v>
      </c>
      <c r="I507" s="476">
        <v>155966</v>
      </c>
      <c r="J507" s="52"/>
    </row>
    <row r="508" spans="3:10" ht="15.75">
      <c r="C508" s="61" t="s">
        <v>49</v>
      </c>
      <c r="D508" s="470" t="s">
        <v>1096</v>
      </c>
      <c r="G508" s="472">
        <f>227+4624+8264+8583</f>
        <v>21698</v>
      </c>
      <c r="I508" s="476">
        <v>8636</v>
      </c>
      <c r="J508" s="52"/>
    </row>
    <row r="509" spans="3:10" ht="15.75">
      <c r="C509" s="61" t="s">
        <v>1151</v>
      </c>
      <c r="G509" s="472">
        <f>4123+539+2764+807</f>
        <v>8233</v>
      </c>
      <c r="I509" s="476" t="s">
        <v>1113</v>
      </c>
      <c r="J509" s="52"/>
    </row>
    <row r="510" spans="3:10" ht="16.5" thickBot="1">
      <c r="C510" s="482" t="s">
        <v>1096</v>
      </c>
      <c r="G510" s="483">
        <f>SUM(G504:G509)</f>
        <v>3232804</v>
      </c>
      <c r="I510" s="485">
        <v>2509213</v>
      </c>
      <c r="J510" s="200"/>
    </row>
    <row r="511" spans="1:10" ht="16.5" thickTop="1">
      <c r="A511" s="64" t="s">
        <v>975</v>
      </c>
      <c r="J511" s="52"/>
    </row>
    <row r="512" spans="3:10" ht="15.75">
      <c r="C512" s="52" t="s">
        <v>1394</v>
      </c>
      <c r="F512" s="475" t="s">
        <v>152</v>
      </c>
      <c r="G512" s="472">
        <f>'Trial balance 2010-11'!C548</f>
        <v>702037</v>
      </c>
      <c r="H512" s="470" t="e">
        <f>'[2]Trial Balance'!E1024</f>
        <v>#REF!</v>
      </c>
      <c r="I512" s="470">
        <v>702037</v>
      </c>
      <c r="J512" s="52"/>
    </row>
    <row r="513" spans="3:10" ht="15.75">
      <c r="C513" s="52" t="s">
        <v>527</v>
      </c>
      <c r="G513" s="472">
        <f>'Trial balance 2010-11'!C547</f>
        <v>2910679</v>
      </c>
      <c r="I513" s="470">
        <v>1607123</v>
      </c>
      <c r="J513" s="472"/>
    </row>
    <row r="514" spans="3:10" ht="16.5" thickBot="1">
      <c r="C514" s="482" t="s">
        <v>1096</v>
      </c>
      <c r="G514" s="483">
        <f>SUM(G512:G513)</f>
        <v>3612716</v>
      </c>
      <c r="I514" s="483">
        <v>2309160</v>
      </c>
      <c r="J514" s="200"/>
    </row>
    <row r="515" spans="1:10" ht="16.5" thickTop="1">
      <c r="A515" s="64" t="s">
        <v>1399</v>
      </c>
      <c r="B515" s="54"/>
      <c r="J515" s="52"/>
    </row>
    <row r="516" spans="3:10" ht="15.75">
      <c r="C516" s="52" t="s">
        <v>1230</v>
      </c>
      <c r="F516" s="475" t="s">
        <v>153</v>
      </c>
      <c r="G516" s="472">
        <f>'Trial balance 2010-11'!C554</f>
        <v>383494</v>
      </c>
      <c r="I516" s="479">
        <v>345158.3</v>
      </c>
      <c r="J516" s="200"/>
    </row>
    <row r="517" spans="3:10" ht="15.75">
      <c r="C517" s="52" t="s">
        <v>1435</v>
      </c>
      <c r="G517" s="472">
        <f>'Trial balance 2010-11'!C552</f>
        <v>33747</v>
      </c>
      <c r="I517" s="472">
        <v>10869</v>
      </c>
      <c r="J517" s="52"/>
    </row>
    <row r="518" spans="3:10" ht="16.5" thickBot="1">
      <c r="C518" s="482" t="s">
        <v>1096</v>
      </c>
      <c r="G518" s="483">
        <f>SUM(G516:G517)</f>
        <v>417241</v>
      </c>
      <c r="I518" s="483">
        <v>356027.3</v>
      </c>
      <c r="J518" s="200"/>
    </row>
    <row r="519" spans="1:10" ht="16.5" thickTop="1">
      <c r="A519" s="498" t="s">
        <v>1012</v>
      </c>
      <c r="G519" s="479"/>
      <c r="I519" s="479"/>
      <c r="J519" s="200"/>
    </row>
    <row r="520" spans="3:10" ht="15.75">
      <c r="C520" s="478" t="s">
        <v>436</v>
      </c>
      <c r="F520" s="475" t="s">
        <v>154</v>
      </c>
      <c r="G520" s="479">
        <f>'Trial balance 2010-11'!C451</f>
        <v>824234.2</v>
      </c>
      <c r="I520" s="479">
        <v>2468767.5</v>
      </c>
      <c r="J520" s="200"/>
    </row>
    <row r="521" spans="3:10" ht="15.75">
      <c r="C521" s="478" t="s">
        <v>1148</v>
      </c>
      <c r="G521" s="479">
        <f>-'Trial balance 2010-11'!D449</f>
        <v>-201937</v>
      </c>
      <c r="I521" s="479">
        <v>-299910</v>
      </c>
      <c r="J521" s="200"/>
    </row>
    <row r="522" spans="3:10" ht="15.75">
      <c r="C522" s="478" t="s">
        <v>1149</v>
      </c>
      <c r="G522" s="479">
        <f>'Trial balance 2010-11'!C465</f>
        <v>246272</v>
      </c>
      <c r="I522" s="479">
        <v>100289</v>
      </c>
      <c r="J522" s="200"/>
    </row>
    <row r="523" spans="3:10" ht="15.75">
      <c r="C523" s="478" t="s">
        <v>1027</v>
      </c>
      <c r="G523" s="479">
        <f>'Trial balance 2010-11'!C450</f>
        <v>2353979</v>
      </c>
      <c r="I523" s="479">
        <v>44110</v>
      </c>
      <c r="J523" s="200"/>
    </row>
    <row r="524" spans="3:10" ht="16.5" thickBot="1">
      <c r="C524" s="482" t="s">
        <v>1096</v>
      </c>
      <c r="G524" s="483">
        <f>SUM(G520:G523)</f>
        <v>3222548.2</v>
      </c>
      <c r="I524" s="483">
        <v>2313256.5</v>
      </c>
      <c r="J524" s="200"/>
    </row>
    <row r="525" spans="3:10" ht="16.5" thickTop="1">
      <c r="C525" s="482"/>
      <c r="G525" s="484"/>
      <c r="I525" s="484"/>
      <c r="J525" s="200"/>
    </row>
    <row r="526" spans="3:10" ht="15.75">
      <c r="C526" s="482"/>
      <c r="G526" s="484"/>
      <c r="I526" s="479"/>
      <c r="J526" s="200"/>
    </row>
    <row r="527" spans="1:10" ht="15.75">
      <c r="A527" s="64" t="s">
        <v>628</v>
      </c>
      <c r="C527" s="52"/>
      <c r="D527" s="480"/>
      <c r="E527" s="475"/>
      <c r="J527" s="52"/>
    </row>
    <row r="528" spans="2:10" ht="16.5" customHeight="1">
      <c r="B528" s="64"/>
      <c r="C528" s="52"/>
      <c r="F528" s="475"/>
      <c r="G528" s="473" t="s">
        <v>1140</v>
      </c>
      <c r="H528" s="475"/>
      <c r="I528" s="473" t="s">
        <v>1042</v>
      </c>
      <c r="J528" s="64"/>
    </row>
    <row r="529" spans="1:9" ht="15.75">
      <c r="A529" s="64" t="s">
        <v>514</v>
      </c>
      <c r="G529" s="61"/>
      <c r="I529" s="476"/>
    </row>
    <row r="530" spans="3:10" ht="15.75">
      <c r="C530" s="52" t="s">
        <v>528</v>
      </c>
      <c r="F530" s="475" t="s">
        <v>155</v>
      </c>
      <c r="G530" s="195">
        <f>'Trial balance 2010-11'!C551</f>
        <v>541037.96</v>
      </c>
      <c r="I530" s="472">
        <v>198082.72</v>
      </c>
      <c r="J530" s="477"/>
    </row>
    <row r="531" spans="3:10" ht="15.75">
      <c r="C531" s="52" t="s">
        <v>529</v>
      </c>
      <c r="D531" s="470" t="s">
        <v>1096</v>
      </c>
      <c r="G531" s="195">
        <f>'Trial balance 2010-11'!C550</f>
        <v>159890</v>
      </c>
      <c r="I531" s="472">
        <v>194398.6</v>
      </c>
      <c r="J531" s="477"/>
    </row>
    <row r="532" spans="3:10" ht="20.25" customHeight="1" thickBot="1">
      <c r="C532" s="482" t="s">
        <v>1096</v>
      </c>
      <c r="G532" s="543">
        <f>SUM(G530:G531)</f>
        <v>700927.96</v>
      </c>
      <c r="I532" s="483">
        <v>392481.32</v>
      </c>
      <c r="J532" s="497"/>
    </row>
    <row r="533" spans="1:3" ht="16.5" thickTop="1">
      <c r="A533" s="54" t="s">
        <v>440</v>
      </c>
      <c r="C533" s="482"/>
    </row>
    <row r="534" spans="3:13" ht="15.75">
      <c r="C534" s="54" t="s">
        <v>925</v>
      </c>
      <c r="F534" s="475" t="s">
        <v>156</v>
      </c>
      <c r="J534" s="470"/>
      <c r="K534" s="471"/>
      <c r="L534" s="472"/>
      <c r="M534" s="471"/>
    </row>
    <row r="535" spans="3:9" ht="15.75">
      <c r="C535" s="52" t="s">
        <v>441</v>
      </c>
      <c r="G535" s="472">
        <v>0</v>
      </c>
      <c r="I535" s="472">
        <v>18676</v>
      </c>
    </row>
    <row r="536" spans="3:13" ht="15.75">
      <c r="C536" s="52" t="s">
        <v>1361</v>
      </c>
      <c r="G536" s="472">
        <f>'Trial balance 2010-11'!D486</f>
        <v>6320</v>
      </c>
      <c r="I536" s="472">
        <v>2320911</v>
      </c>
      <c r="J536" s="470"/>
      <c r="K536" s="471"/>
      <c r="L536" s="472"/>
      <c r="M536" s="471"/>
    </row>
    <row r="537" spans="3:13" ht="15.75">
      <c r="C537" s="52" t="s">
        <v>1362</v>
      </c>
      <c r="G537" s="472">
        <v>0</v>
      </c>
      <c r="I537" s="472">
        <v>693100</v>
      </c>
      <c r="J537" s="470"/>
      <c r="K537" s="471"/>
      <c r="L537" s="472"/>
      <c r="M537" s="471"/>
    </row>
    <row r="538" spans="3:9" ht="15.75">
      <c r="C538" s="52" t="s">
        <v>510</v>
      </c>
      <c r="G538" s="472">
        <f>'Trial balance 2010-11'!D487</f>
        <v>6828</v>
      </c>
      <c r="I538" s="472">
        <v>6828</v>
      </c>
    </row>
    <row r="539" spans="3:13" ht="15.75">
      <c r="C539" s="52" t="s">
        <v>1363</v>
      </c>
      <c r="G539" s="472">
        <v>0</v>
      </c>
      <c r="I539" s="472">
        <v>1892960</v>
      </c>
      <c r="J539" s="470"/>
      <c r="K539" s="471"/>
      <c r="L539" s="472"/>
      <c r="M539" s="471"/>
    </row>
    <row r="540" spans="3:13" ht="15.75">
      <c r="C540" s="52" t="s">
        <v>925</v>
      </c>
      <c r="G540" s="472">
        <f>'Trial balance 2010-11'!D489</f>
        <v>1417645</v>
      </c>
      <c r="I540" s="472">
        <v>397593</v>
      </c>
      <c r="L540" s="472"/>
      <c r="M540" s="471"/>
    </row>
    <row r="541" spans="3:13" ht="15.75">
      <c r="C541" s="52" t="s">
        <v>974</v>
      </c>
      <c r="G541" s="472">
        <f>'Trial balance 2010-11'!D488</f>
        <v>3374605</v>
      </c>
      <c r="I541" s="472">
        <v>1884213</v>
      </c>
      <c r="L541" s="472"/>
      <c r="M541" s="471"/>
    </row>
    <row r="542" spans="3:13" ht="15.75">
      <c r="C542" s="52" t="s">
        <v>973</v>
      </c>
      <c r="G542" s="472">
        <f>'Trial balance 2010-11'!D484</f>
        <v>2619365.96</v>
      </c>
      <c r="I542" s="472">
        <v>759681.04</v>
      </c>
      <c r="L542" s="472"/>
      <c r="M542" s="471"/>
    </row>
    <row r="543" spans="3:10" ht="15.75">
      <c r="C543" s="407" t="s">
        <v>712</v>
      </c>
      <c r="G543" s="472">
        <f>'Trial balance 2010-11'!D485</f>
        <v>413192</v>
      </c>
      <c r="I543" s="472">
        <v>0</v>
      </c>
      <c r="J543" s="52"/>
    </row>
    <row r="544" spans="3:10" ht="16.5" thickBot="1">
      <c r="C544" s="482" t="s">
        <v>1096</v>
      </c>
      <c r="G544" s="483">
        <f>SUM(G535:G543)</f>
        <v>7837955.96</v>
      </c>
      <c r="I544" s="483">
        <v>7973962.04</v>
      </c>
      <c r="J544" s="52"/>
    </row>
    <row r="545" spans="1:10" ht="16.5" thickTop="1">
      <c r="A545" s="54" t="s">
        <v>1151</v>
      </c>
      <c r="C545" s="52"/>
      <c r="J545" s="52"/>
    </row>
    <row r="546" spans="3:10" ht="15.75">
      <c r="C546" s="52" t="s">
        <v>1152</v>
      </c>
      <c r="F546" s="475" t="s">
        <v>157</v>
      </c>
      <c r="G546" s="472">
        <f>'Trial balance 2010-11'!C543</f>
        <v>20329</v>
      </c>
      <c r="I546" s="472">
        <v>20330</v>
      </c>
      <c r="J546" s="52"/>
    </row>
    <row r="547" spans="3:10" ht="15.75">
      <c r="C547" s="52" t="s">
        <v>1151</v>
      </c>
      <c r="G547" s="472">
        <f>'Trial balance 2010-11'!C544</f>
        <v>134578</v>
      </c>
      <c r="I547" s="472">
        <v>5270</v>
      </c>
      <c r="J547" s="52"/>
    </row>
    <row r="548" spans="3:10" ht="15.75">
      <c r="C548" s="52" t="s">
        <v>1153</v>
      </c>
      <c r="G548" s="472">
        <f>'Trial balance 2010-11'!C545</f>
        <v>1000</v>
      </c>
      <c r="I548" s="472">
        <v>250</v>
      </c>
      <c r="J548" s="52"/>
    </row>
    <row r="549" spans="3:10" ht="15.75">
      <c r="C549" s="52" t="s">
        <v>954</v>
      </c>
      <c r="G549" s="472">
        <f>'Trial balance 2010-11'!C527-2531636</f>
        <v>20211</v>
      </c>
      <c r="I549" s="472">
        <v>0</v>
      </c>
      <c r="J549" s="52"/>
    </row>
    <row r="550" spans="3:10" ht="16.5" thickBot="1">
      <c r="C550" s="52"/>
      <c r="G550" s="483">
        <f>SUM(G546:H549)</f>
        <v>176118</v>
      </c>
      <c r="H550" s="499"/>
      <c r="I550" s="483">
        <v>25850</v>
      </c>
      <c r="J550" s="52"/>
    </row>
    <row r="551" spans="1:10" ht="16.5" thickTop="1">
      <c r="A551" s="54" t="s">
        <v>1251</v>
      </c>
      <c r="J551" s="52"/>
    </row>
    <row r="552" spans="3:10" ht="15.75">
      <c r="C552" s="180" t="s">
        <v>1327</v>
      </c>
      <c r="F552" s="475" t="s">
        <v>158</v>
      </c>
      <c r="G552" s="472">
        <v>0</v>
      </c>
      <c r="I552" s="472">
        <v>446146.84</v>
      </c>
      <c r="J552" s="52"/>
    </row>
    <row r="553" spans="3:10" ht="15.75">
      <c r="C553" s="180" t="s">
        <v>1328</v>
      </c>
      <c r="G553" s="472">
        <f>'Trial balance 2010-11'!D493</f>
        <v>4850</v>
      </c>
      <c r="I553" s="472">
        <v>122655</v>
      </c>
      <c r="J553" s="52"/>
    </row>
    <row r="554" spans="3:10" ht="16.5" thickBot="1">
      <c r="C554" s="52"/>
      <c r="G554" s="483">
        <f>SUM(G552:G553)</f>
        <v>4850</v>
      </c>
      <c r="I554" s="483">
        <v>568801.84</v>
      </c>
      <c r="J554" s="52"/>
    </row>
    <row r="555" spans="1:10" ht="16.5" thickTop="1">
      <c r="A555" s="64" t="s">
        <v>126</v>
      </c>
      <c r="C555" s="52"/>
      <c r="G555" s="484"/>
      <c r="I555" s="484"/>
      <c r="J555" s="52"/>
    </row>
    <row r="556" spans="3:10" ht="15.75">
      <c r="C556" s="52" t="s">
        <v>127</v>
      </c>
      <c r="F556" s="475" t="s">
        <v>159</v>
      </c>
      <c r="G556" s="479">
        <v>40764</v>
      </c>
      <c r="I556" s="484">
        <v>0</v>
      </c>
      <c r="J556" s="52"/>
    </row>
    <row r="557" spans="3:10" ht="15.75">
      <c r="C557" s="52" t="s">
        <v>1066</v>
      </c>
      <c r="G557" s="479">
        <v>19889328</v>
      </c>
      <c r="I557" s="484"/>
      <c r="J557" s="52"/>
    </row>
    <row r="558" spans="3:10" ht="16.5" thickBot="1">
      <c r="C558" s="52"/>
      <c r="G558" s="483">
        <f>SUM(G556:G557)</f>
        <v>19930092</v>
      </c>
      <c r="H558" s="505"/>
      <c r="I558" s="483"/>
      <c r="J558" s="52"/>
    </row>
    <row r="559" spans="3:10" ht="16.5" thickTop="1">
      <c r="C559" s="52"/>
      <c r="G559" s="484"/>
      <c r="I559" s="484"/>
      <c r="J559" s="52"/>
    </row>
    <row r="560" spans="3:10" ht="47.25">
      <c r="C560" s="544" t="s">
        <v>1359</v>
      </c>
      <c r="J560" s="52"/>
    </row>
    <row r="561" spans="3:10" ht="15.75">
      <c r="C561" s="52" t="s">
        <v>866</v>
      </c>
      <c r="F561" s="475" t="s">
        <v>160</v>
      </c>
      <c r="G561" s="472">
        <v>0</v>
      </c>
      <c r="I561" s="472">
        <v>830.61</v>
      </c>
      <c r="J561" s="52"/>
    </row>
    <row r="562" spans="3:10" ht="15.75">
      <c r="C562" s="52" t="s">
        <v>867</v>
      </c>
      <c r="G562" s="472">
        <f>'Trial balance 2010-11'!C415</f>
        <v>259462.11</v>
      </c>
      <c r="I562" s="472">
        <v>244491.33</v>
      </c>
      <c r="J562" s="52"/>
    </row>
    <row r="563" spans="3:10" ht="15.75">
      <c r="C563" s="52" t="s">
        <v>868</v>
      </c>
      <c r="G563" s="472">
        <f>'Trial balance 2010-11'!C416</f>
        <v>6185668.63</v>
      </c>
      <c r="I563" s="472">
        <v>6185668.63</v>
      </c>
      <c r="J563" s="52"/>
    </row>
    <row r="564" spans="3:10" ht="15.75">
      <c r="C564" s="52" t="s">
        <v>437</v>
      </c>
      <c r="G564" s="472">
        <f>'Trial balance 2010-11'!C417</f>
        <v>521162.16</v>
      </c>
      <c r="I564" s="472">
        <v>709435.26</v>
      </c>
      <c r="J564" s="52"/>
    </row>
    <row r="565" spans="3:10" ht="15.75">
      <c r="C565" s="52" t="s">
        <v>871</v>
      </c>
      <c r="G565" s="472">
        <f>'Trial balance 2010-11'!C420</f>
        <v>3812314.43</v>
      </c>
      <c r="I565" s="472">
        <v>3207459.25</v>
      </c>
      <c r="J565" s="52"/>
    </row>
    <row r="566" spans="3:10" ht="15.75">
      <c r="C566" s="52" t="s">
        <v>1360</v>
      </c>
      <c r="G566" s="472">
        <f>'Trial balance 2010-11'!C422</f>
        <v>89422.7</v>
      </c>
      <c r="I566" s="472">
        <v>13763.28</v>
      </c>
      <c r="J566" s="52"/>
    </row>
    <row r="567" spans="2:10" ht="16.5" thickBot="1">
      <c r="B567" s="251"/>
      <c r="C567" s="482" t="s">
        <v>1096</v>
      </c>
      <c r="D567" s="61"/>
      <c r="E567" s="61"/>
      <c r="G567" s="483">
        <f>SUM(G561:G566)</f>
        <v>10868030.03</v>
      </c>
      <c r="H567" s="499"/>
      <c r="I567" s="483">
        <v>10361648.36</v>
      </c>
      <c r="J567" s="52"/>
    </row>
    <row r="568" spans="2:10" ht="16.5" thickTop="1">
      <c r="B568" s="54" t="s">
        <v>438</v>
      </c>
      <c r="D568" s="61"/>
      <c r="E568" s="61"/>
      <c r="J568" s="52"/>
    </row>
    <row r="569" spans="3:10" ht="15.75">
      <c r="C569" s="61" t="s">
        <v>1354</v>
      </c>
      <c r="D569" s="61"/>
      <c r="E569" s="61"/>
      <c r="F569" s="64" t="s">
        <v>161</v>
      </c>
      <c r="G569" s="61"/>
      <c r="J569" s="52"/>
    </row>
    <row r="570" spans="3:10" ht="15.75">
      <c r="C570" s="61" t="s">
        <v>1355</v>
      </c>
      <c r="D570" s="61"/>
      <c r="E570" s="61"/>
      <c r="F570" s="61"/>
      <c r="G570" s="504">
        <f>'Trial balance 2010-11'!C413</f>
        <v>788880.78</v>
      </c>
      <c r="I570" s="472">
        <v>801861.03</v>
      </c>
      <c r="J570" s="52"/>
    </row>
    <row r="571" spans="3:10" ht="15.75">
      <c r="C571" s="61" t="s">
        <v>1356</v>
      </c>
      <c r="F571" s="61"/>
      <c r="G571" s="195">
        <f>'Trial balance 2010-11'!C414</f>
        <v>573807.25</v>
      </c>
      <c r="I571" s="472">
        <v>257410.54</v>
      </c>
      <c r="J571" s="52"/>
    </row>
    <row r="572" spans="3:10" ht="15.75">
      <c r="C572" s="61" t="s">
        <v>1357</v>
      </c>
      <c r="F572" s="61"/>
      <c r="G572" s="504">
        <f>'Trial balance 2010-11'!C418</f>
        <v>4648256.29</v>
      </c>
      <c r="I572" s="195">
        <v>3112456.07</v>
      </c>
      <c r="J572" s="52"/>
    </row>
    <row r="573" spans="3:10" ht="15.75">
      <c r="C573" s="61" t="s">
        <v>1358</v>
      </c>
      <c r="F573" s="61"/>
      <c r="G573" s="195">
        <f>'Trial balance 2010-11'!C419</f>
        <v>2030737.11</v>
      </c>
      <c r="I573" s="472">
        <v>3992016.59</v>
      </c>
      <c r="J573" s="52"/>
    </row>
    <row r="574" spans="6:10" ht="15.75">
      <c r="F574" s="61"/>
      <c r="G574" s="195"/>
      <c r="J574" s="52"/>
    </row>
    <row r="575" spans="3:10" ht="16.5" thickBot="1">
      <c r="C575" s="482" t="s">
        <v>1096</v>
      </c>
      <c r="G575" s="483">
        <f>SUM(G570:G574)</f>
        <v>8041681.430000001</v>
      </c>
      <c r="H575" s="505"/>
      <c r="I575" s="483">
        <v>8163744.2299999995</v>
      </c>
      <c r="J575" s="52"/>
    </row>
    <row r="576" spans="3:10" ht="16.5" thickTop="1">
      <c r="C576" s="482"/>
      <c r="G576" s="484"/>
      <c r="I576" s="484"/>
      <c r="J576" s="52"/>
    </row>
    <row r="577" spans="3:10" ht="15.75">
      <c r="C577" s="482"/>
      <c r="G577" s="484"/>
      <c r="I577" s="484"/>
      <c r="J577" s="52"/>
    </row>
    <row r="578" spans="1:10" ht="15.75">
      <c r="A578" s="64" t="s">
        <v>628</v>
      </c>
      <c r="C578" s="52"/>
      <c r="D578" s="480"/>
      <c r="E578" s="475"/>
      <c r="J578" s="52"/>
    </row>
    <row r="579" spans="3:10" ht="15.75">
      <c r="C579" s="482"/>
      <c r="G579" s="473" t="s">
        <v>1140</v>
      </c>
      <c r="H579" s="475"/>
      <c r="I579" s="473" t="s">
        <v>1042</v>
      </c>
      <c r="J579" s="52"/>
    </row>
    <row r="580" spans="3:10" ht="15.75">
      <c r="C580" s="482"/>
      <c r="G580" s="484"/>
      <c r="I580" s="484"/>
      <c r="J580" s="52"/>
    </row>
    <row r="581" spans="3:17" ht="31.5">
      <c r="C581" s="545" t="s">
        <v>439</v>
      </c>
      <c r="G581" s="484"/>
      <c r="H581" s="475"/>
      <c r="I581" s="479"/>
      <c r="J581" s="52"/>
      <c r="Q581" s="504"/>
    </row>
    <row r="582" spans="3:10" ht="15.75">
      <c r="C582" s="546" t="s">
        <v>1310</v>
      </c>
      <c r="F582" s="475" t="s">
        <v>162</v>
      </c>
      <c r="G582" s="547">
        <f>'Comsumption (10 -11)'!F5</f>
        <v>2333123.01</v>
      </c>
      <c r="H582" s="475"/>
      <c r="I582" s="479">
        <v>2688954.77</v>
      </c>
      <c r="J582" s="52"/>
    </row>
    <row r="583" spans="3:10" ht="15.75">
      <c r="C583" s="546" t="s">
        <v>1311</v>
      </c>
      <c r="G583" s="547">
        <f>'Comsumption (10 -11)'!F6</f>
        <v>908470.81</v>
      </c>
      <c r="H583" s="475"/>
      <c r="I583" s="548">
        <v>939889.73</v>
      </c>
      <c r="J583" s="52"/>
    </row>
    <row r="584" spans="3:17" ht="15.75">
      <c r="C584" s="549" t="s">
        <v>1588</v>
      </c>
      <c r="G584" s="547">
        <f>'Comsumption (10 -11)'!F7</f>
        <v>27212.62</v>
      </c>
      <c r="H584" s="475"/>
      <c r="I584" s="548">
        <v>54506.25</v>
      </c>
      <c r="J584" s="52"/>
      <c r="Q584" s="504"/>
    </row>
    <row r="585" spans="3:17" ht="16.5" thickBot="1">
      <c r="C585" s="482" t="s">
        <v>1096</v>
      </c>
      <c r="G585" s="483">
        <f>SUM(G582:G584)</f>
        <v>3268806.44</v>
      </c>
      <c r="H585" s="475"/>
      <c r="I585" s="483">
        <v>3683350.75</v>
      </c>
      <c r="J585" s="52"/>
      <c r="Q585" s="504"/>
    </row>
    <row r="586" spans="3:17" ht="16.5" thickTop="1">
      <c r="C586" s="54" t="s">
        <v>618</v>
      </c>
      <c r="G586" s="476"/>
      <c r="J586" s="52"/>
      <c r="Q586" s="504"/>
    </row>
    <row r="587" spans="3:17" ht="15.75">
      <c r="C587" s="52" t="s">
        <v>620</v>
      </c>
      <c r="F587" s="475" t="s">
        <v>163</v>
      </c>
      <c r="G587" s="476">
        <f>'Trial balance 2010-11'!C38</f>
        <v>0</v>
      </c>
      <c r="I587" s="472">
        <v>1754948.38</v>
      </c>
      <c r="J587" s="52"/>
      <c r="Q587" s="504"/>
    </row>
    <row r="588" spans="3:17" ht="15.75">
      <c r="C588" s="52" t="s">
        <v>619</v>
      </c>
      <c r="G588" s="476">
        <v>0</v>
      </c>
      <c r="I588" s="472">
        <v>45.12</v>
      </c>
      <c r="J588" s="52"/>
      <c r="Q588" s="504"/>
    </row>
    <row r="589" spans="3:17" ht="15.75">
      <c r="C589" s="52" t="s">
        <v>621</v>
      </c>
      <c r="G589" s="476">
        <v>0</v>
      </c>
      <c r="I589" s="472">
        <v>875.02</v>
      </c>
      <c r="J589" s="52"/>
      <c r="Q589" s="504"/>
    </row>
    <row r="590" spans="3:17" ht="15.75">
      <c r="C590" s="52" t="s">
        <v>622</v>
      </c>
      <c r="G590" s="476">
        <v>0</v>
      </c>
      <c r="I590" s="472">
        <v>850.26</v>
      </c>
      <c r="J590" s="52"/>
      <c r="Q590" s="504"/>
    </row>
    <row r="591" spans="3:17" ht="15.75">
      <c r="C591" s="52" t="s">
        <v>626</v>
      </c>
      <c r="G591" s="476">
        <v>0</v>
      </c>
      <c r="I591" s="472">
        <v>-23.13</v>
      </c>
      <c r="J591" s="52"/>
      <c r="Q591" s="504"/>
    </row>
    <row r="592" spans="3:17" ht="15.75">
      <c r="C592" s="52" t="s">
        <v>623</v>
      </c>
      <c r="G592" s="476">
        <v>0</v>
      </c>
      <c r="I592" s="472">
        <v>784.08</v>
      </c>
      <c r="J592" s="52"/>
      <c r="Q592" s="504"/>
    </row>
    <row r="593" spans="3:17" ht="15.75">
      <c r="C593" s="52" t="s">
        <v>624</v>
      </c>
      <c r="G593" s="476">
        <v>0</v>
      </c>
      <c r="I593" s="472">
        <v>17175.4</v>
      </c>
      <c r="J593" s="52"/>
      <c r="Q593" s="504"/>
    </row>
    <row r="594" spans="3:17" ht="15.75">
      <c r="C594" s="52" t="s">
        <v>625</v>
      </c>
      <c r="G594" s="472">
        <f>'Trial balance 2010-11'!D33</f>
        <v>21549.05</v>
      </c>
      <c r="I594" s="472">
        <v>61586.31</v>
      </c>
      <c r="J594" s="52"/>
      <c r="Q594" s="504"/>
    </row>
    <row r="595" spans="3:17" ht="16.5" thickBot="1">
      <c r="C595" s="482" t="s">
        <v>1096</v>
      </c>
      <c r="G595" s="483">
        <f>SUM(G587:G594)</f>
        <v>21549.05</v>
      </c>
      <c r="H595" s="505"/>
      <c r="I595" s="483">
        <f>SUM(I587:I594)</f>
        <v>1836241.4400000002</v>
      </c>
      <c r="J595" s="52"/>
      <c r="Q595" s="504"/>
    </row>
    <row r="596" spans="3:17" ht="16.5" thickTop="1">
      <c r="C596" s="54" t="s">
        <v>266</v>
      </c>
      <c r="J596" s="52"/>
      <c r="Q596" s="504"/>
    </row>
    <row r="597" spans="3:17" ht="15.75">
      <c r="C597" s="517" t="s">
        <v>664</v>
      </c>
      <c r="F597" s="551" t="s">
        <v>163</v>
      </c>
      <c r="G597" s="476">
        <f>-'Trial balance 2010-11'!D276</f>
        <v>-700</v>
      </c>
      <c r="I597" s="472">
        <v>551300</v>
      </c>
      <c r="J597" s="52"/>
      <c r="Q597" s="504"/>
    </row>
    <row r="598" spans="3:17" ht="15.75">
      <c r="C598" s="517" t="s">
        <v>194</v>
      </c>
      <c r="G598" s="491">
        <f>'Trial balance 2010-11'!C277</f>
        <v>678000</v>
      </c>
      <c r="I598" s="476">
        <v>0</v>
      </c>
      <c r="J598" s="52"/>
      <c r="Q598" s="504"/>
    </row>
    <row r="599" spans="3:17" ht="16.5" thickBot="1">
      <c r="C599" s="482" t="s">
        <v>1096</v>
      </c>
      <c r="G599" s="483">
        <f>SUM(G597:G598)</f>
        <v>677300</v>
      </c>
      <c r="H599" s="499"/>
      <c r="I599" s="483">
        <f>SUM(I597:I598)</f>
        <v>551300</v>
      </c>
      <c r="J599" s="52"/>
      <c r="Q599" s="504"/>
    </row>
    <row r="600" spans="3:17" ht="16.5" thickTop="1">
      <c r="C600" s="482"/>
      <c r="G600" s="484"/>
      <c r="H600" s="475"/>
      <c r="I600" s="484"/>
      <c r="J600" s="52"/>
      <c r="Q600" s="504"/>
    </row>
    <row r="601" spans="3:17" ht="15.75">
      <c r="C601" s="482"/>
      <c r="G601" s="484"/>
      <c r="H601" s="475"/>
      <c r="I601" s="484"/>
      <c r="J601" s="52"/>
      <c r="Q601" s="504"/>
    </row>
    <row r="602" spans="3:17" ht="15.75">
      <c r="C602" s="482"/>
      <c r="G602" s="484"/>
      <c r="H602" s="475"/>
      <c r="I602" s="484"/>
      <c r="J602" s="52"/>
      <c r="Q602" s="504"/>
    </row>
    <row r="603" spans="3:17" ht="15.75">
      <c r="C603" s="482"/>
      <c r="G603" s="484"/>
      <c r="H603" s="475"/>
      <c r="I603" s="484"/>
      <c r="J603" s="52"/>
      <c r="Q603" s="504"/>
    </row>
    <row r="604" spans="3:17" ht="15.75">
      <c r="C604" s="482"/>
      <c r="G604" s="484"/>
      <c r="H604" s="475"/>
      <c r="I604" s="484"/>
      <c r="J604" s="52"/>
      <c r="Q604" s="504"/>
    </row>
    <row r="605" spans="4:10" ht="15.75">
      <c r="D605" s="61"/>
      <c r="E605" s="61"/>
      <c r="F605" s="61"/>
      <c r="G605" s="61"/>
      <c r="H605" s="61"/>
      <c r="I605" s="61"/>
      <c r="J605" s="52"/>
    </row>
    <row r="606" spans="4:10" ht="15.75">
      <c r="D606" s="61"/>
      <c r="E606" s="61"/>
      <c r="F606" s="61"/>
      <c r="G606" s="61"/>
      <c r="H606" s="61"/>
      <c r="I606" s="61"/>
      <c r="J606" s="52"/>
    </row>
    <row r="607" spans="4:10" ht="15.75">
      <c r="D607" s="61"/>
      <c r="E607" s="61"/>
      <c r="F607" s="61"/>
      <c r="G607" s="61"/>
      <c r="H607" s="61"/>
      <c r="I607" s="61"/>
      <c r="J607" s="52"/>
    </row>
    <row r="608" spans="4:10" ht="15.75">
      <c r="D608" s="61"/>
      <c r="E608" s="61"/>
      <c r="F608" s="61"/>
      <c r="G608" s="61"/>
      <c r="H608" s="61"/>
      <c r="I608" s="61"/>
      <c r="J608" s="52"/>
    </row>
    <row r="609" spans="4:10" ht="15.75">
      <c r="D609" s="61"/>
      <c r="E609" s="61"/>
      <c r="F609" s="61"/>
      <c r="G609" s="61"/>
      <c r="H609" s="61"/>
      <c r="I609" s="61"/>
      <c r="J609" s="52"/>
    </row>
    <row r="610" spans="4:10" ht="15.75">
      <c r="D610" s="61"/>
      <c r="E610" s="61"/>
      <c r="F610" s="61"/>
      <c r="G610" s="61"/>
      <c r="H610" s="61"/>
      <c r="I610" s="61"/>
      <c r="J610" s="52"/>
    </row>
    <row r="611" spans="4:10" ht="15.75">
      <c r="D611" s="61"/>
      <c r="E611" s="61"/>
      <c r="F611" s="61"/>
      <c r="G611" s="61"/>
      <c r="H611" s="61"/>
      <c r="I611" s="61"/>
      <c r="J611" s="52"/>
    </row>
    <row r="612" spans="4:10" ht="15.75">
      <c r="D612" s="61"/>
      <c r="E612" s="61"/>
      <c r="F612" s="61"/>
      <c r="G612" s="61"/>
      <c r="H612" s="61"/>
      <c r="I612" s="61"/>
      <c r="J612" s="52"/>
    </row>
    <row r="613" spans="4:10" ht="15.75">
      <c r="D613" s="61"/>
      <c r="E613" s="61"/>
      <c r="F613" s="61"/>
      <c r="G613" s="61"/>
      <c r="H613" s="61"/>
      <c r="I613" s="61"/>
      <c r="J613" s="52"/>
    </row>
    <row r="614" spans="4:10" ht="15.75">
      <c r="D614" s="61"/>
      <c r="E614" s="61"/>
      <c r="F614" s="61"/>
      <c r="G614" s="61"/>
      <c r="H614" s="61"/>
      <c r="I614" s="61"/>
      <c r="J614" s="52"/>
    </row>
    <row r="615" spans="4:10" ht="15.75">
      <c r="D615" s="61"/>
      <c r="E615" s="61"/>
      <c r="F615" s="61"/>
      <c r="G615" s="61"/>
      <c r="H615" s="61"/>
      <c r="I615" s="61"/>
      <c r="J615" s="52"/>
    </row>
    <row r="616" spans="4:10" ht="15.75">
      <c r="D616" s="61"/>
      <c r="E616" s="61"/>
      <c r="F616" s="61"/>
      <c r="G616" s="61"/>
      <c r="H616" s="61"/>
      <c r="I616" s="61"/>
      <c r="J616" s="52"/>
    </row>
    <row r="617" spans="4:10" ht="15.75">
      <c r="D617" s="61"/>
      <c r="E617" s="61"/>
      <c r="F617" s="61"/>
      <c r="G617" s="61"/>
      <c r="H617" s="61"/>
      <c r="I617" s="61"/>
      <c r="J617" s="52"/>
    </row>
    <row r="618" spans="4:10" ht="15.75">
      <c r="D618" s="61"/>
      <c r="E618" s="61"/>
      <c r="F618" s="61"/>
      <c r="G618" s="61"/>
      <c r="H618" s="61"/>
      <c r="I618" s="61"/>
      <c r="J618" s="52"/>
    </row>
    <row r="619" spans="4:10" ht="15.75">
      <c r="D619" s="61"/>
      <c r="E619" s="61"/>
      <c r="F619" s="61"/>
      <c r="G619" s="61"/>
      <c r="H619" s="61"/>
      <c r="I619" s="61"/>
      <c r="J619" s="52"/>
    </row>
    <row r="620" spans="3:10" ht="15.75">
      <c r="C620" s="52"/>
      <c r="J620" s="52"/>
    </row>
    <row r="621" spans="3:10" ht="15.75">
      <c r="C621" s="52"/>
      <c r="J621" s="52"/>
    </row>
    <row r="622" spans="3:10" ht="15.75">
      <c r="C622" s="52"/>
      <c r="J622" s="52"/>
    </row>
    <row r="623" spans="3:10" ht="15.75">
      <c r="C623" s="52"/>
      <c r="J623" s="52"/>
    </row>
    <row r="624" spans="3:10" ht="15.75">
      <c r="C624" s="52"/>
      <c r="J624" s="52"/>
    </row>
    <row r="625" spans="3:10" ht="15.75">
      <c r="C625" s="52"/>
      <c r="J625" s="52"/>
    </row>
    <row r="626" spans="3:10" ht="15.75">
      <c r="C626" s="52"/>
      <c r="J626" s="52"/>
    </row>
    <row r="627" spans="3:10" ht="15.75">
      <c r="C627" s="52"/>
      <c r="J627" s="52"/>
    </row>
    <row r="628" spans="3:10" ht="15.75">
      <c r="C628" s="52"/>
      <c r="J628" s="52"/>
    </row>
    <row r="629" spans="3:10" ht="15.75">
      <c r="C629" s="52"/>
      <c r="J629" s="52"/>
    </row>
    <row r="630" spans="3:10" ht="15.75">
      <c r="C630" s="52"/>
      <c r="J630" s="52"/>
    </row>
    <row r="631" spans="3:10" ht="15.75">
      <c r="C631" s="52"/>
      <c r="J631" s="52"/>
    </row>
    <row r="632" spans="3:10" ht="15.75">
      <c r="C632" s="52"/>
      <c r="J632" s="52"/>
    </row>
    <row r="633" spans="3:10" ht="15.75">
      <c r="C633" s="52"/>
      <c r="J633" s="52"/>
    </row>
    <row r="634" spans="3:10" ht="15.75">
      <c r="C634" s="52"/>
      <c r="J634" s="52"/>
    </row>
    <row r="635" spans="3:10" ht="15.75">
      <c r="C635" s="52"/>
      <c r="J635" s="52"/>
    </row>
    <row r="636" spans="3:10" ht="15.75">
      <c r="C636" s="52"/>
      <c r="J636" s="52"/>
    </row>
    <row r="637" spans="3:10" ht="15.75">
      <c r="C637" s="52"/>
      <c r="J637" s="52"/>
    </row>
    <row r="638" spans="3:10" ht="15.75">
      <c r="C638" s="52"/>
      <c r="J638" s="52"/>
    </row>
    <row r="639" spans="3:10" ht="15.75">
      <c r="C639" s="52"/>
      <c r="J639" s="52"/>
    </row>
    <row r="640" spans="3:10" ht="15.75">
      <c r="C640" s="52"/>
      <c r="J640" s="52"/>
    </row>
    <row r="641" spans="3:10" ht="15.75">
      <c r="C641" s="52"/>
      <c r="J641" s="52"/>
    </row>
    <row r="642" spans="3:10" ht="15.75">
      <c r="C642" s="52"/>
      <c r="J642" s="52"/>
    </row>
    <row r="643" spans="3:10" ht="15.75">
      <c r="C643" s="52"/>
      <c r="J643" s="52"/>
    </row>
    <row r="644" spans="3:10" ht="15.75">
      <c r="C644" s="52"/>
      <c r="J644" s="52"/>
    </row>
    <row r="645" spans="3:10" ht="15.75">
      <c r="C645" s="52"/>
      <c r="J645" s="52"/>
    </row>
    <row r="646" spans="3:10" ht="15.75">
      <c r="C646" s="52"/>
      <c r="J646" s="52"/>
    </row>
    <row r="647" spans="3:10" ht="15.75">
      <c r="C647" s="52"/>
      <c r="J647" s="52"/>
    </row>
    <row r="648" spans="3:10" ht="15.75">
      <c r="C648" s="52"/>
      <c r="J648" s="52"/>
    </row>
    <row r="649" spans="3:10" ht="15.75">
      <c r="C649" s="52"/>
      <c r="J649" s="52"/>
    </row>
    <row r="650" spans="3:10" ht="15.75">
      <c r="C650" s="52"/>
      <c r="J650" s="52"/>
    </row>
    <row r="651" spans="3:10" ht="15.75">
      <c r="C651" s="52"/>
      <c r="J651" s="52"/>
    </row>
    <row r="652" spans="3:10" ht="15.75">
      <c r="C652" s="52"/>
      <c r="J652" s="52"/>
    </row>
    <row r="653" spans="3:10" ht="15.75">
      <c r="C653" s="52"/>
      <c r="J653" s="52"/>
    </row>
    <row r="654" spans="3:10" ht="15.75">
      <c r="C654" s="52"/>
      <c r="J654" s="52"/>
    </row>
    <row r="655" spans="3:10" ht="15.75">
      <c r="C655" s="52"/>
      <c r="J655" s="52"/>
    </row>
    <row r="656" spans="3:10" ht="15.75">
      <c r="C656" s="52"/>
      <c r="J656" s="52"/>
    </row>
    <row r="657" spans="3:10" ht="15.75">
      <c r="C657" s="52"/>
      <c r="J657" s="52"/>
    </row>
    <row r="658" spans="3:10" ht="15.75">
      <c r="C658" s="52"/>
      <c r="J658" s="52"/>
    </row>
    <row r="659" spans="3:10" ht="15.75">
      <c r="C659" s="52"/>
      <c r="J659" s="52"/>
    </row>
    <row r="660" spans="3:10" ht="15.75">
      <c r="C660" s="52"/>
      <c r="J660" s="52"/>
    </row>
    <row r="661" spans="3:10" ht="15.75">
      <c r="C661" s="52"/>
      <c r="J661" s="52"/>
    </row>
    <row r="662" spans="3:10" ht="15.75">
      <c r="C662" s="52"/>
      <c r="J662" s="52"/>
    </row>
    <row r="663" spans="3:10" ht="15.75">
      <c r="C663" s="52"/>
      <c r="J663" s="52"/>
    </row>
    <row r="664" spans="3:10" ht="15.75">
      <c r="C664" s="52"/>
      <c r="J664" s="52"/>
    </row>
    <row r="665" spans="3:10" ht="15.75">
      <c r="C665" s="52"/>
      <c r="J665" s="52"/>
    </row>
    <row r="666" spans="3:10" ht="15.75">
      <c r="C666" s="52"/>
      <c r="J666" s="52"/>
    </row>
    <row r="667" spans="3:10" ht="15.75">
      <c r="C667" s="52"/>
      <c r="J667" s="52"/>
    </row>
    <row r="668" spans="3:10" ht="15.75">
      <c r="C668" s="52"/>
      <c r="J668" s="52"/>
    </row>
    <row r="669" spans="3:10" ht="15.75">
      <c r="C669" s="52"/>
      <c r="J669" s="52"/>
    </row>
    <row r="670" spans="3:10" ht="15.75">
      <c r="C670" s="52"/>
      <c r="J670" s="52"/>
    </row>
    <row r="671" spans="3:10" ht="15.75">
      <c r="C671" s="52"/>
      <c r="J671" s="52"/>
    </row>
    <row r="672" spans="3:10" ht="15.75">
      <c r="C672" s="52"/>
      <c r="J672" s="52"/>
    </row>
    <row r="673" spans="3:10" ht="15.75">
      <c r="C673" s="52"/>
      <c r="J673" s="52"/>
    </row>
    <row r="674" spans="3:10" ht="15.75">
      <c r="C674" s="52"/>
      <c r="J674" s="52"/>
    </row>
    <row r="675" spans="3:10" ht="15.75">
      <c r="C675" s="52"/>
      <c r="J675" s="52"/>
    </row>
    <row r="676" spans="3:10" ht="15.75">
      <c r="C676" s="52"/>
      <c r="J676" s="52"/>
    </row>
    <row r="677" spans="3:10" ht="15.75">
      <c r="C677" s="52"/>
      <c r="J677" s="52"/>
    </row>
    <row r="678" spans="3:10" ht="15.75">
      <c r="C678" s="52"/>
      <c r="J678" s="52"/>
    </row>
    <row r="679" spans="3:10" ht="15.75">
      <c r="C679" s="52"/>
      <c r="J679" s="52"/>
    </row>
    <row r="680" spans="3:10" ht="15.75">
      <c r="C680" s="52"/>
      <c r="J680" s="52"/>
    </row>
    <row r="681" spans="3:10" ht="15.75">
      <c r="C681" s="52"/>
      <c r="J681" s="52"/>
    </row>
    <row r="682" spans="3:10" ht="15.75">
      <c r="C682" s="52"/>
      <c r="J682" s="52"/>
    </row>
    <row r="683" spans="3:10" ht="15.75">
      <c r="C683" s="52"/>
      <c r="J683" s="52"/>
    </row>
    <row r="684" spans="3:10" ht="15.75">
      <c r="C684" s="52"/>
      <c r="J684" s="52"/>
    </row>
    <row r="685" spans="3:10" ht="15.75">
      <c r="C685" s="52"/>
      <c r="J685" s="52"/>
    </row>
    <row r="686" spans="3:10" ht="15.75">
      <c r="C686" s="52"/>
      <c r="J686" s="52"/>
    </row>
    <row r="687" spans="3:10" ht="15.75">
      <c r="C687" s="52"/>
      <c r="J687" s="52"/>
    </row>
    <row r="688" spans="3:10" ht="15.75">
      <c r="C688" s="52"/>
      <c r="J688" s="52"/>
    </row>
    <row r="689" spans="3:10" ht="15.75">
      <c r="C689" s="52"/>
      <c r="J689" s="52"/>
    </row>
    <row r="690" spans="3:10" ht="15.75">
      <c r="C690" s="52"/>
      <c r="J690" s="52"/>
    </row>
    <row r="691" spans="3:10" ht="15.75">
      <c r="C691" s="52"/>
      <c r="J691" s="52"/>
    </row>
    <row r="692" spans="3:10" ht="15.75">
      <c r="C692" s="52"/>
      <c r="J692" s="52"/>
    </row>
    <row r="693" spans="3:10" ht="15.75">
      <c r="C693" s="52"/>
      <c r="J693" s="52"/>
    </row>
    <row r="694" spans="3:10" ht="15.75">
      <c r="C694" s="52"/>
      <c r="J694" s="52"/>
    </row>
    <row r="695" spans="3:10" ht="15.75">
      <c r="C695" s="52"/>
      <c r="J695" s="52"/>
    </row>
    <row r="696" spans="3:10" ht="15.75">
      <c r="C696" s="52"/>
      <c r="J696" s="52"/>
    </row>
    <row r="697" spans="3:10" ht="15.75">
      <c r="C697" s="52"/>
      <c r="J697" s="52"/>
    </row>
    <row r="698" spans="3:10" ht="15.75">
      <c r="C698" s="52"/>
      <c r="J698" s="52"/>
    </row>
    <row r="699" spans="3:10" ht="15.75">
      <c r="C699" s="52"/>
      <c r="J699" s="52"/>
    </row>
    <row r="700" spans="3:10" ht="15.75">
      <c r="C700" s="52"/>
      <c r="J700" s="52"/>
    </row>
    <row r="701" spans="3:10" ht="15.75">
      <c r="C701" s="52"/>
      <c r="J701" s="52"/>
    </row>
    <row r="702" spans="3:10" ht="15.75">
      <c r="C702" s="52"/>
      <c r="J702" s="52"/>
    </row>
    <row r="703" spans="3:10" ht="15.75">
      <c r="C703" s="52"/>
      <c r="J703" s="52"/>
    </row>
    <row r="704" spans="3:10" ht="15.75">
      <c r="C704" s="52"/>
      <c r="J704" s="52"/>
    </row>
    <row r="705" spans="3:10" ht="15.75">
      <c r="C705" s="52"/>
      <c r="J705" s="52"/>
    </row>
    <row r="706" spans="3:10" ht="15.75">
      <c r="C706" s="52"/>
      <c r="J706" s="52"/>
    </row>
    <row r="707" spans="3:10" ht="15.75">
      <c r="C707" s="52"/>
      <c r="J707" s="52"/>
    </row>
    <row r="708" spans="3:10" ht="15.75">
      <c r="C708" s="52"/>
      <c r="J708" s="52"/>
    </row>
    <row r="709" spans="3:10" ht="15.75">
      <c r="C709" s="52"/>
      <c r="J709" s="52"/>
    </row>
    <row r="710" spans="3:10" ht="15.75">
      <c r="C710" s="52"/>
      <c r="J710" s="52"/>
    </row>
    <row r="711" spans="3:10" ht="15.75">
      <c r="C711" s="52"/>
      <c r="J711" s="52"/>
    </row>
    <row r="712" spans="3:10" ht="15.75">
      <c r="C712" s="52"/>
      <c r="J712" s="52"/>
    </row>
    <row r="713" spans="3:10" ht="15.75">
      <c r="C713" s="52"/>
      <c r="J713" s="52"/>
    </row>
    <row r="714" spans="3:10" ht="15.75">
      <c r="C714" s="52"/>
      <c r="J714" s="52"/>
    </row>
    <row r="715" spans="3:10" ht="15.75">
      <c r="C715" s="52"/>
      <c r="J715" s="52"/>
    </row>
    <row r="716" spans="3:10" ht="15.75">
      <c r="C716" s="52"/>
      <c r="J716" s="52"/>
    </row>
    <row r="717" spans="3:10" ht="15.75">
      <c r="C717" s="52"/>
      <c r="J717" s="52"/>
    </row>
    <row r="718" spans="3:10" ht="15.75">
      <c r="C718" s="52"/>
      <c r="J718" s="52"/>
    </row>
    <row r="719" spans="3:10" ht="15.75">
      <c r="C719" s="52"/>
      <c r="J719" s="52"/>
    </row>
    <row r="720" spans="3:10" ht="15.75">
      <c r="C720" s="52"/>
      <c r="J720" s="52"/>
    </row>
    <row r="721" spans="3:10" ht="15.75">
      <c r="C721" s="52"/>
      <c r="J721" s="52"/>
    </row>
    <row r="722" spans="3:10" ht="15.75">
      <c r="C722" s="52"/>
      <c r="J722" s="52"/>
    </row>
    <row r="723" spans="3:10" ht="15.75">
      <c r="C723" s="52"/>
      <c r="J723" s="52"/>
    </row>
    <row r="724" spans="3:10" ht="15.75">
      <c r="C724" s="52"/>
      <c r="J724" s="52"/>
    </row>
    <row r="725" spans="3:10" ht="15.75">
      <c r="C725" s="52"/>
      <c r="J725" s="52"/>
    </row>
    <row r="726" spans="3:10" ht="15.75">
      <c r="C726" s="52"/>
      <c r="J726" s="52"/>
    </row>
    <row r="727" spans="3:10" ht="15.75">
      <c r="C727" s="52"/>
      <c r="J727" s="52"/>
    </row>
    <row r="728" spans="3:10" ht="15.75">
      <c r="C728" s="52"/>
      <c r="J728" s="52"/>
    </row>
    <row r="729" spans="3:10" ht="15.75">
      <c r="C729" s="52"/>
      <c r="J729" s="52"/>
    </row>
    <row r="730" spans="3:10" ht="15.75">
      <c r="C730" s="52"/>
      <c r="J730" s="52"/>
    </row>
    <row r="731" spans="3:10" ht="15.75">
      <c r="C731" s="52"/>
      <c r="J731" s="52"/>
    </row>
    <row r="732" spans="3:10" ht="15.75">
      <c r="C732" s="52"/>
      <c r="J732" s="52"/>
    </row>
    <row r="733" spans="3:10" ht="15.75">
      <c r="C733" s="52"/>
      <c r="J733" s="52"/>
    </row>
    <row r="734" spans="3:10" ht="15.75">
      <c r="C734" s="52"/>
      <c r="J734" s="52"/>
    </row>
    <row r="735" spans="3:10" ht="15.75">
      <c r="C735" s="52"/>
      <c r="J735" s="52"/>
    </row>
    <row r="736" spans="3:10" ht="15.75">
      <c r="C736" s="52"/>
      <c r="J736" s="52"/>
    </row>
    <row r="737" spans="3:10" ht="15.75">
      <c r="C737" s="52"/>
      <c r="J737" s="52"/>
    </row>
    <row r="738" spans="3:10" ht="15.75">
      <c r="C738" s="52"/>
      <c r="J738" s="52"/>
    </row>
    <row r="739" spans="3:10" ht="15.75">
      <c r="C739" s="52"/>
      <c r="J739" s="52"/>
    </row>
    <row r="740" spans="3:10" ht="15.75">
      <c r="C740" s="52"/>
      <c r="J740" s="52"/>
    </row>
    <row r="741" spans="3:10" ht="15.75">
      <c r="C741" s="52"/>
      <c r="J741" s="52"/>
    </row>
    <row r="742" spans="3:10" ht="15.75">
      <c r="C742" s="52"/>
      <c r="J742" s="52"/>
    </row>
    <row r="743" spans="3:10" ht="15.75">
      <c r="C743" s="52"/>
      <c r="J743" s="52"/>
    </row>
    <row r="744" spans="3:10" ht="15.75">
      <c r="C744" s="52"/>
      <c r="J744" s="52"/>
    </row>
    <row r="745" spans="3:10" ht="15.75">
      <c r="C745" s="52"/>
      <c r="J745" s="52"/>
    </row>
    <row r="746" spans="3:10" ht="15.75">
      <c r="C746" s="52"/>
      <c r="J746" s="52"/>
    </row>
    <row r="747" spans="3:10" ht="15.75">
      <c r="C747" s="52"/>
      <c r="J747" s="52"/>
    </row>
    <row r="748" spans="3:10" ht="15.75">
      <c r="C748" s="52"/>
      <c r="J748" s="52"/>
    </row>
    <row r="749" spans="3:10" ht="15.75">
      <c r="C749" s="52"/>
      <c r="J749" s="52"/>
    </row>
    <row r="750" spans="3:10" ht="15.75">
      <c r="C750" s="52"/>
      <c r="J750" s="52"/>
    </row>
    <row r="751" spans="3:10" ht="15.75">
      <c r="C751" s="52"/>
      <c r="J751" s="52"/>
    </row>
    <row r="752" spans="3:10" ht="15.75">
      <c r="C752" s="52"/>
      <c r="J752" s="52"/>
    </row>
    <row r="753" spans="3:10" ht="15.75">
      <c r="C753" s="52"/>
      <c r="J753" s="52"/>
    </row>
    <row r="754" spans="3:10" ht="15.75">
      <c r="C754" s="52"/>
      <c r="J754" s="52"/>
    </row>
    <row r="755" spans="3:10" ht="15.75">
      <c r="C755" s="52"/>
      <c r="J755" s="52"/>
    </row>
    <row r="756" spans="3:10" ht="15.75">
      <c r="C756" s="52"/>
      <c r="J756" s="52"/>
    </row>
    <row r="757" spans="3:10" ht="15.75">
      <c r="C757" s="52"/>
      <c r="J757" s="52"/>
    </row>
    <row r="758" spans="3:10" ht="15.75">
      <c r="C758" s="52"/>
      <c r="J758" s="52"/>
    </row>
    <row r="759" spans="3:10" ht="15.75">
      <c r="C759" s="52"/>
      <c r="J759" s="52"/>
    </row>
    <row r="760" spans="3:10" ht="15.75">
      <c r="C760" s="52"/>
      <c r="J760" s="52"/>
    </row>
    <row r="761" spans="3:10" ht="15.75">
      <c r="C761" s="52"/>
      <c r="J761" s="52"/>
    </row>
    <row r="762" spans="3:10" ht="15.75">
      <c r="C762" s="52"/>
      <c r="J762" s="52"/>
    </row>
    <row r="763" spans="3:10" ht="15.75">
      <c r="C763" s="52"/>
      <c r="J763" s="52"/>
    </row>
    <row r="764" spans="3:10" ht="15.75">
      <c r="C764" s="52"/>
      <c r="J764" s="52"/>
    </row>
    <row r="765" spans="3:10" ht="15.75">
      <c r="C765" s="52"/>
      <c r="J765" s="52"/>
    </row>
    <row r="766" spans="3:10" ht="15.75">
      <c r="C766" s="52"/>
      <c r="J766" s="52"/>
    </row>
    <row r="767" spans="3:10" ht="15.75">
      <c r="C767" s="52"/>
      <c r="J767" s="52"/>
    </row>
    <row r="768" spans="3:10" ht="15.75">
      <c r="C768" s="52"/>
      <c r="J768" s="52"/>
    </row>
    <row r="769" spans="3:10" ht="15.75">
      <c r="C769" s="52"/>
      <c r="J769" s="52"/>
    </row>
    <row r="770" spans="3:10" ht="15.75">
      <c r="C770" s="52"/>
      <c r="J770" s="52"/>
    </row>
    <row r="771" spans="3:10" ht="15.75">
      <c r="C771" s="52"/>
      <c r="J771" s="52"/>
    </row>
    <row r="772" spans="3:10" ht="15.75">
      <c r="C772" s="52"/>
      <c r="J772" s="52"/>
    </row>
    <row r="773" spans="3:10" ht="15.75">
      <c r="C773" s="52"/>
      <c r="J773" s="52"/>
    </row>
    <row r="774" spans="3:10" ht="15.75">
      <c r="C774" s="52"/>
      <c r="J774" s="52"/>
    </row>
    <row r="775" spans="3:10" ht="15.75">
      <c r="C775" s="52"/>
      <c r="J775" s="52"/>
    </row>
    <row r="776" spans="3:10" ht="15.75">
      <c r="C776" s="52"/>
      <c r="J776" s="52"/>
    </row>
    <row r="777" spans="3:10" ht="15.75">
      <c r="C777" s="52"/>
      <c r="J777" s="52"/>
    </row>
    <row r="778" spans="3:10" ht="15.75">
      <c r="C778" s="52"/>
      <c r="J778" s="52"/>
    </row>
    <row r="779" spans="3:10" ht="15.75">
      <c r="C779" s="52"/>
      <c r="J779" s="52"/>
    </row>
    <row r="780" spans="3:10" ht="15.75">
      <c r="C780" s="52"/>
      <c r="J780" s="52"/>
    </row>
    <row r="781" spans="3:10" ht="15.75">
      <c r="C781" s="52"/>
      <c r="J781" s="52"/>
    </row>
    <row r="782" spans="3:10" ht="15.75">
      <c r="C782" s="52"/>
      <c r="J782" s="52"/>
    </row>
    <row r="783" spans="3:10" ht="15.75">
      <c r="C783" s="52"/>
      <c r="J783" s="52"/>
    </row>
    <row r="784" spans="3:10" ht="15.75">
      <c r="C784" s="52"/>
      <c r="J784" s="52"/>
    </row>
    <row r="785" spans="3:10" ht="15.75">
      <c r="C785" s="52"/>
      <c r="J785" s="52"/>
    </row>
    <row r="786" spans="3:10" ht="15.75">
      <c r="C786" s="52"/>
      <c r="J786" s="52"/>
    </row>
    <row r="787" spans="3:10" ht="15.75">
      <c r="C787" s="52"/>
      <c r="J787" s="52"/>
    </row>
    <row r="788" spans="3:10" ht="15.75">
      <c r="C788" s="52"/>
      <c r="J788" s="52"/>
    </row>
    <row r="789" spans="3:10" ht="15.75">
      <c r="C789" s="52"/>
      <c r="J789" s="52"/>
    </row>
    <row r="790" spans="3:10" ht="15.75">
      <c r="C790" s="52"/>
      <c r="J790" s="52"/>
    </row>
    <row r="791" spans="3:10" ht="15.75">
      <c r="C791" s="52"/>
      <c r="J791" s="52"/>
    </row>
    <row r="792" spans="3:10" ht="15.75">
      <c r="C792" s="52"/>
      <c r="J792" s="52"/>
    </row>
    <row r="793" spans="3:10" ht="15.75">
      <c r="C793" s="52"/>
      <c r="J793" s="52"/>
    </row>
    <row r="794" spans="3:10" ht="15.75">
      <c r="C794" s="52"/>
      <c r="J794" s="52"/>
    </row>
    <row r="795" spans="3:10" ht="15.75">
      <c r="C795" s="52"/>
      <c r="J795" s="52"/>
    </row>
    <row r="796" spans="3:10" ht="15.75">
      <c r="C796" s="52"/>
      <c r="J796" s="52"/>
    </row>
    <row r="797" spans="3:10" ht="15.75">
      <c r="C797" s="52"/>
      <c r="J797" s="52"/>
    </row>
    <row r="798" spans="3:10" ht="15.75">
      <c r="C798" s="52"/>
      <c r="J798" s="52"/>
    </row>
    <row r="799" spans="3:10" ht="15.75">
      <c r="C799" s="52"/>
      <c r="J799" s="52"/>
    </row>
    <row r="800" spans="3:10" ht="15.75">
      <c r="C800" s="52"/>
      <c r="J800" s="52"/>
    </row>
    <row r="801" spans="3:10" ht="15.75">
      <c r="C801" s="52"/>
      <c r="J801" s="52"/>
    </row>
    <row r="802" spans="3:10" ht="15.75">
      <c r="C802" s="52"/>
      <c r="J802" s="52"/>
    </row>
    <row r="803" spans="3:10" ht="15.75">
      <c r="C803" s="52"/>
      <c r="J803" s="52"/>
    </row>
    <row r="804" spans="3:10" ht="15.75">
      <c r="C804" s="52"/>
      <c r="J804" s="52"/>
    </row>
    <row r="805" spans="3:10" ht="15.75">
      <c r="C805" s="52"/>
      <c r="J805" s="52"/>
    </row>
    <row r="806" spans="3:10" ht="15.75">
      <c r="C806" s="52"/>
      <c r="J806" s="52"/>
    </row>
    <row r="807" spans="3:10" ht="15.75">
      <c r="C807" s="52"/>
      <c r="J807" s="52"/>
    </row>
    <row r="808" spans="3:10" ht="15.75">
      <c r="C808" s="52"/>
      <c r="J808" s="52"/>
    </row>
    <row r="809" spans="3:10" ht="15.75">
      <c r="C809" s="52"/>
      <c r="J809" s="52"/>
    </row>
    <row r="810" spans="3:10" ht="15.75">
      <c r="C810" s="52"/>
      <c r="J810" s="52"/>
    </row>
    <row r="811" spans="3:10" ht="15.75">
      <c r="C811" s="52"/>
      <c r="J811" s="52"/>
    </row>
    <row r="812" spans="3:10" ht="15.75">
      <c r="C812" s="52"/>
      <c r="J812" s="52"/>
    </row>
    <row r="813" spans="3:10" ht="15.75">
      <c r="C813" s="52"/>
      <c r="J813" s="52"/>
    </row>
    <row r="814" spans="3:10" ht="15.75">
      <c r="C814" s="52"/>
      <c r="J814" s="52"/>
    </row>
    <row r="815" spans="3:10" ht="15.75">
      <c r="C815" s="52"/>
      <c r="J815" s="52"/>
    </row>
    <row r="816" spans="3:10" ht="15.75">
      <c r="C816" s="52"/>
      <c r="J816" s="52"/>
    </row>
    <row r="817" spans="3:10" ht="15.75">
      <c r="C817" s="52"/>
      <c r="J817" s="52"/>
    </row>
    <row r="818" spans="3:10" ht="15.75">
      <c r="C818" s="52"/>
      <c r="J818" s="52"/>
    </row>
    <row r="819" spans="3:10" ht="15.75">
      <c r="C819" s="52"/>
      <c r="J819" s="52"/>
    </row>
    <row r="820" spans="3:10" ht="15.75">
      <c r="C820" s="52"/>
      <c r="J820" s="52"/>
    </row>
    <row r="821" spans="3:10" ht="15.75">
      <c r="C821" s="52"/>
      <c r="J821" s="52"/>
    </row>
    <row r="822" spans="3:10" ht="15.75">
      <c r="C822" s="52"/>
      <c r="J822" s="52"/>
    </row>
    <row r="823" spans="3:10" ht="15.75">
      <c r="C823" s="52"/>
      <c r="J823" s="52"/>
    </row>
    <row r="824" spans="3:10" ht="15.75">
      <c r="C824" s="52"/>
      <c r="J824" s="52"/>
    </row>
    <row r="825" spans="3:10" ht="15.75">
      <c r="C825" s="52"/>
      <c r="J825" s="52"/>
    </row>
    <row r="826" spans="3:10" ht="15.75">
      <c r="C826" s="52"/>
      <c r="J826" s="52"/>
    </row>
    <row r="827" spans="3:10" ht="15.75">
      <c r="C827" s="52"/>
      <c r="J827" s="52"/>
    </row>
    <row r="828" spans="3:10" ht="15.75">
      <c r="C828" s="52"/>
      <c r="J828" s="52"/>
    </row>
    <row r="829" spans="3:10" ht="15.75">
      <c r="C829" s="52"/>
      <c r="J829" s="52"/>
    </row>
    <row r="830" spans="3:10" ht="15.75">
      <c r="C830" s="52"/>
      <c r="J830" s="52"/>
    </row>
    <row r="831" spans="3:10" ht="15.75">
      <c r="C831" s="52"/>
      <c r="J831" s="52"/>
    </row>
    <row r="832" spans="3:10" ht="15.75">
      <c r="C832" s="52"/>
      <c r="J832" s="52"/>
    </row>
    <row r="833" spans="3:10" ht="15.75">
      <c r="C833" s="52"/>
      <c r="J833" s="52"/>
    </row>
    <row r="834" spans="3:10" ht="15.75">
      <c r="C834" s="52"/>
      <c r="J834" s="52"/>
    </row>
    <row r="835" spans="3:10" ht="15.75">
      <c r="C835" s="52"/>
      <c r="J835" s="52"/>
    </row>
    <row r="836" spans="3:10" ht="15.75">
      <c r="C836" s="52"/>
      <c r="J836" s="52"/>
    </row>
    <row r="837" spans="3:10" ht="15.75">
      <c r="C837" s="52"/>
      <c r="J837" s="52"/>
    </row>
    <row r="838" spans="3:10" ht="15.75">
      <c r="C838" s="52"/>
      <c r="J838" s="52"/>
    </row>
    <row r="839" spans="3:10" ht="15.75">
      <c r="C839" s="52"/>
      <c r="J839" s="52"/>
    </row>
    <row r="840" spans="3:10" ht="15.75">
      <c r="C840" s="52"/>
      <c r="J840" s="52"/>
    </row>
    <row r="841" spans="3:10" ht="15.75">
      <c r="C841" s="52"/>
      <c r="J841" s="52"/>
    </row>
    <row r="842" spans="3:10" ht="15.75">
      <c r="C842" s="52"/>
      <c r="J842" s="52"/>
    </row>
    <row r="843" spans="3:10" ht="15.75">
      <c r="C843" s="52"/>
      <c r="J843" s="52"/>
    </row>
    <row r="844" spans="3:10" ht="15.75">
      <c r="C844" s="52"/>
      <c r="J844" s="52"/>
    </row>
    <row r="845" spans="3:10" ht="15.75">
      <c r="C845" s="52"/>
      <c r="J845" s="52"/>
    </row>
    <row r="846" spans="3:10" ht="15.75">
      <c r="C846" s="52"/>
      <c r="J846" s="52"/>
    </row>
    <row r="847" spans="3:10" ht="15.75">
      <c r="C847" s="52"/>
      <c r="J847" s="52"/>
    </row>
    <row r="848" spans="3:10" ht="15.75">
      <c r="C848" s="52"/>
      <c r="J848" s="52"/>
    </row>
    <row r="849" spans="3:10" ht="15.75">
      <c r="C849" s="52"/>
      <c r="J849" s="52"/>
    </row>
    <row r="850" spans="3:10" ht="15.75">
      <c r="C850" s="52"/>
      <c r="J850" s="52"/>
    </row>
    <row r="851" spans="3:10" ht="15.75">
      <c r="C851" s="52"/>
      <c r="J851" s="52"/>
    </row>
    <row r="852" spans="3:10" ht="15.75">
      <c r="C852" s="52"/>
      <c r="J852" s="52"/>
    </row>
    <row r="853" spans="3:10" ht="15.75">
      <c r="C853" s="52"/>
      <c r="J853" s="52"/>
    </row>
    <row r="854" spans="3:10" ht="15.75">
      <c r="C854" s="52"/>
      <c r="J854" s="52"/>
    </row>
    <row r="855" spans="3:10" ht="15.75">
      <c r="C855" s="52"/>
      <c r="J855" s="52"/>
    </row>
    <row r="856" spans="3:10" ht="15.75">
      <c r="C856" s="52"/>
      <c r="J856" s="52"/>
    </row>
    <row r="857" spans="3:10" ht="15.75">
      <c r="C857" s="52"/>
      <c r="J857" s="52"/>
    </row>
    <row r="858" spans="3:10" ht="15.75">
      <c r="C858" s="52"/>
      <c r="J858" s="52"/>
    </row>
    <row r="859" spans="3:10" ht="15.75">
      <c r="C859" s="52"/>
      <c r="J859" s="52"/>
    </row>
    <row r="860" spans="3:10" ht="15.75">
      <c r="C860" s="52"/>
      <c r="J860" s="52"/>
    </row>
    <row r="861" spans="3:10" ht="15.75">
      <c r="C861" s="52"/>
      <c r="J861" s="52"/>
    </row>
    <row r="862" spans="3:10" ht="15.75">
      <c r="C862" s="52"/>
      <c r="J862" s="52"/>
    </row>
    <row r="863" spans="3:10" ht="15.75">
      <c r="C863" s="52"/>
      <c r="J863" s="52"/>
    </row>
    <row r="864" spans="3:10" ht="15.75">
      <c r="C864" s="52"/>
      <c r="J864" s="52"/>
    </row>
    <row r="865" spans="3:10" ht="15.75">
      <c r="C865" s="52"/>
      <c r="J865" s="52"/>
    </row>
    <row r="866" spans="3:10" ht="15.75">
      <c r="C866" s="52"/>
      <c r="J866" s="52"/>
    </row>
    <row r="867" spans="3:10" ht="15.75">
      <c r="C867" s="52"/>
      <c r="J867" s="52"/>
    </row>
    <row r="868" spans="3:10" ht="15.75">
      <c r="C868" s="52"/>
      <c r="J868" s="52"/>
    </row>
    <row r="869" spans="3:10" ht="15.75">
      <c r="C869" s="52"/>
      <c r="J869" s="52"/>
    </row>
    <row r="870" spans="3:10" ht="15.75">
      <c r="C870" s="52"/>
      <c r="J870" s="52"/>
    </row>
    <row r="871" spans="3:10" ht="15.75">
      <c r="C871" s="52"/>
      <c r="J871" s="52"/>
    </row>
    <row r="872" spans="3:10" ht="15.75">
      <c r="C872" s="52"/>
      <c r="J872" s="52"/>
    </row>
    <row r="873" spans="3:10" ht="15.75">
      <c r="C873" s="52"/>
      <c r="J873" s="52"/>
    </row>
    <row r="874" spans="3:10" ht="15.75">
      <c r="C874" s="52"/>
      <c r="J874" s="52"/>
    </row>
    <row r="875" spans="3:10" ht="15.75">
      <c r="C875" s="52"/>
      <c r="J875" s="52"/>
    </row>
    <row r="876" spans="3:10" ht="15.75">
      <c r="C876" s="52"/>
      <c r="J876" s="52"/>
    </row>
    <row r="877" spans="3:10" ht="15.75">
      <c r="C877" s="52"/>
      <c r="J877" s="52"/>
    </row>
    <row r="878" spans="3:10" ht="15.75">
      <c r="C878" s="52"/>
      <c r="J878" s="52"/>
    </row>
    <row r="879" spans="3:10" ht="15.75">
      <c r="C879" s="52"/>
      <c r="J879" s="52"/>
    </row>
    <row r="880" spans="3:10" ht="15.75">
      <c r="C880" s="52"/>
      <c r="J880" s="52"/>
    </row>
    <row r="881" spans="3:10" ht="15.75">
      <c r="C881" s="52"/>
      <c r="J881" s="52"/>
    </row>
    <row r="882" spans="3:10" ht="15.75">
      <c r="C882" s="52"/>
      <c r="J882" s="52"/>
    </row>
    <row r="883" spans="3:10" ht="15.75">
      <c r="C883" s="52"/>
      <c r="J883" s="52"/>
    </row>
    <row r="884" spans="3:10" ht="15.75">
      <c r="C884" s="52"/>
      <c r="J884" s="52"/>
    </row>
    <row r="885" spans="3:10" ht="15.75">
      <c r="C885" s="52"/>
      <c r="J885" s="52"/>
    </row>
    <row r="886" spans="3:10" ht="15.75">
      <c r="C886" s="52"/>
      <c r="J886" s="52"/>
    </row>
    <row r="887" spans="3:10" ht="15.75">
      <c r="C887" s="52"/>
      <c r="J887" s="52"/>
    </row>
    <row r="888" spans="3:10" ht="15.75">
      <c r="C888" s="52"/>
      <c r="J888" s="52"/>
    </row>
    <row r="889" spans="3:10" ht="15.75">
      <c r="C889" s="52"/>
      <c r="J889" s="52"/>
    </row>
    <row r="890" spans="3:10" ht="15.75">
      <c r="C890" s="52"/>
      <c r="J890" s="52"/>
    </row>
    <row r="891" spans="3:10" ht="15.75">
      <c r="C891" s="52"/>
      <c r="J891" s="52"/>
    </row>
    <row r="892" spans="3:10" ht="15.75">
      <c r="C892" s="52"/>
      <c r="J892" s="52"/>
    </row>
    <row r="893" spans="3:10" ht="15.75">
      <c r="C893" s="52"/>
      <c r="J893" s="52"/>
    </row>
    <row r="894" spans="3:10" ht="15.75">
      <c r="C894" s="52"/>
      <c r="J894" s="52"/>
    </row>
    <row r="895" spans="3:10" ht="15.75">
      <c r="C895" s="52"/>
      <c r="J895" s="52"/>
    </row>
    <row r="896" spans="3:10" ht="15.75">
      <c r="C896" s="52"/>
      <c r="J896" s="52"/>
    </row>
    <row r="897" spans="3:10" ht="15.75">
      <c r="C897" s="52"/>
      <c r="J897" s="52"/>
    </row>
    <row r="898" spans="3:10" ht="15.75">
      <c r="C898" s="52"/>
      <c r="J898" s="52"/>
    </row>
    <row r="899" spans="3:10" ht="15.75">
      <c r="C899" s="52"/>
      <c r="J899" s="52"/>
    </row>
    <row r="900" spans="3:10" ht="15.75">
      <c r="C900" s="52"/>
      <c r="J900" s="52"/>
    </row>
    <row r="901" spans="3:10" ht="15.75">
      <c r="C901" s="52"/>
      <c r="J901" s="52"/>
    </row>
    <row r="902" spans="3:10" ht="15.75">
      <c r="C902" s="52"/>
      <c r="J902" s="52"/>
    </row>
    <row r="903" spans="3:10" ht="15.75">
      <c r="C903" s="52"/>
      <c r="J903" s="52"/>
    </row>
    <row r="904" spans="3:10" ht="15.75">
      <c r="C904" s="52"/>
      <c r="J904" s="52"/>
    </row>
    <row r="905" spans="3:10" ht="15.75">
      <c r="C905" s="52"/>
      <c r="J905" s="52"/>
    </row>
    <row r="906" spans="3:10" ht="15.75">
      <c r="C906" s="52"/>
      <c r="J906" s="52"/>
    </row>
    <row r="907" spans="3:10" ht="15.75">
      <c r="C907" s="52"/>
      <c r="J907" s="52"/>
    </row>
    <row r="908" spans="3:10" ht="15.75">
      <c r="C908" s="52"/>
      <c r="J908" s="52"/>
    </row>
    <row r="909" spans="3:10" ht="15.75">
      <c r="C909" s="52"/>
      <c r="J909" s="52"/>
    </row>
    <row r="910" spans="3:10" ht="15.75">
      <c r="C910" s="52"/>
      <c r="J910" s="52"/>
    </row>
    <row r="911" spans="3:10" ht="15.75">
      <c r="C911" s="52"/>
      <c r="J911" s="52"/>
    </row>
    <row r="912" spans="3:10" ht="15.75">
      <c r="C912" s="52"/>
      <c r="J912" s="52"/>
    </row>
    <row r="913" spans="3:10" ht="15.75">
      <c r="C913" s="52"/>
      <c r="J913" s="52"/>
    </row>
    <row r="914" spans="3:10" ht="15.75">
      <c r="C914" s="52"/>
      <c r="J914" s="52"/>
    </row>
    <row r="915" spans="3:10" ht="15.75">
      <c r="C915" s="52"/>
      <c r="J915" s="52"/>
    </row>
    <row r="916" spans="3:10" ht="15.75">
      <c r="C916" s="52"/>
      <c r="J916" s="52"/>
    </row>
    <row r="917" spans="3:10" ht="15.75">
      <c r="C917" s="52"/>
      <c r="J917" s="52"/>
    </row>
    <row r="918" spans="3:10" ht="15.75">
      <c r="C918" s="52"/>
      <c r="J918" s="52"/>
    </row>
    <row r="919" spans="3:10" ht="15.75">
      <c r="C919" s="52"/>
      <c r="J919" s="52"/>
    </row>
    <row r="920" spans="3:10" ht="15.75">
      <c r="C920" s="52"/>
      <c r="J920" s="52"/>
    </row>
    <row r="921" spans="3:10" ht="15.75">
      <c r="C921" s="52"/>
      <c r="J921" s="52"/>
    </row>
    <row r="922" spans="3:10" ht="15.75">
      <c r="C922" s="52"/>
      <c r="J922" s="52"/>
    </row>
    <row r="923" spans="3:10" ht="15.75">
      <c r="C923" s="52"/>
      <c r="J923" s="52"/>
    </row>
    <row r="924" spans="3:10" ht="15.75">
      <c r="C924" s="52"/>
      <c r="J924" s="52"/>
    </row>
    <row r="925" spans="3:10" ht="15.75">
      <c r="C925" s="52"/>
      <c r="J925" s="52"/>
    </row>
    <row r="926" spans="3:10" ht="15.75">
      <c r="C926" s="52"/>
      <c r="J926" s="52"/>
    </row>
    <row r="927" spans="3:10" ht="15.75">
      <c r="C927" s="52"/>
      <c r="J927" s="52"/>
    </row>
    <row r="928" spans="3:10" ht="15.75">
      <c r="C928" s="52"/>
      <c r="J928" s="52"/>
    </row>
    <row r="929" spans="3:10" ht="15.75">
      <c r="C929" s="52"/>
      <c r="J929" s="52"/>
    </row>
    <row r="930" spans="3:10" ht="15.75">
      <c r="C930" s="52"/>
      <c r="J930" s="52"/>
    </row>
    <row r="931" spans="3:10" ht="15.75">
      <c r="C931" s="52"/>
      <c r="J931" s="52"/>
    </row>
    <row r="932" spans="3:10" ht="15.75">
      <c r="C932" s="52"/>
      <c r="J932" s="52"/>
    </row>
    <row r="933" spans="3:10" ht="15.75">
      <c r="C933" s="52"/>
      <c r="J933" s="52"/>
    </row>
    <row r="934" spans="3:10" ht="15.75">
      <c r="C934" s="52"/>
      <c r="J934" s="52"/>
    </row>
    <row r="935" spans="3:10" ht="15.75">
      <c r="C935" s="52"/>
      <c r="J935" s="52"/>
    </row>
    <row r="936" spans="3:10" ht="15.75">
      <c r="C936" s="52"/>
      <c r="J936" s="52"/>
    </row>
    <row r="937" spans="3:10" ht="15.75">
      <c r="C937" s="52"/>
      <c r="J937" s="52"/>
    </row>
    <row r="938" spans="3:10" ht="15.75">
      <c r="C938" s="52"/>
      <c r="J938" s="52"/>
    </row>
    <row r="939" spans="3:10" ht="15.75">
      <c r="C939" s="52"/>
      <c r="J939" s="52"/>
    </row>
    <row r="940" spans="3:10" ht="15.75">
      <c r="C940" s="52"/>
      <c r="J940" s="52"/>
    </row>
    <row r="941" spans="3:10" ht="15.75">
      <c r="C941" s="52"/>
      <c r="J941" s="52"/>
    </row>
    <row r="942" spans="3:10" ht="15.75">
      <c r="C942" s="52"/>
      <c r="J942" s="52"/>
    </row>
    <row r="943" spans="3:10" ht="15.75">
      <c r="C943" s="52"/>
      <c r="J943" s="52"/>
    </row>
    <row r="944" spans="3:10" ht="15.75">
      <c r="C944" s="52"/>
      <c r="J944" s="52"/>
    </row>
    <row r="945" spans="3:10" ht="15.75">
      <c r="C945" s="52"/>
      <c r="J945" s="52"/>
    </row>
    <row r="946" spans="3:10" ht="15.75">
      <c r="C946" s="52"/>
      <c r="J946" s="52"/>
    </row>
    <row r="947" spans="3:10" ht="15.75">
      <c r="C947" s="52"/>
      <c r="J947" s="52"/>
    </row>
    <row r="948" spans="3:10" ht="15.75">
      <c r="C948" s="52"/>
      <c r="J948" s="52"/>
    </row>
    <row r="949" spans="3:10" ht="15.75">
      <c r="C949" s="52"/>
      <c r="J949" s="52"/>
    </row>
    <row r="950" spans="3:10" ht="15.75">
      <c r="C950" s="52"/>
      <c r="J950" s="52"/>
    </row>
    <row r="951" spans="3:10" ht="15.75">
      <c r="C951" s="52"/>
      <c r="J951" s="52"/>
    </row>
    <row r="952" spans="3:10" ht="15.75">
      <c r="C952" s="52"/>
      <c r="J952" s="52"/>
    </row>
    <row r="953" spans="3:10" ht="15.75">
      <c r="C953" s="52"/>
      <c r="J953" s="52"/>
    </row>
    <row r="954" spans="3:10" ht="15.75">
      <c r="C954" s="52"/>
      <c r="J954" s="52"/>
    </row>
    <row r="955" spans="3:10" ht="15.75">
      <c r="C955" s="52"/>
      <c r="J955" s="52"/>
    </row>
    <row r="956" spans="3:10" ht="15.75">
      <c r="C956" s="52"/>
      <c r="J956" s="52"/>
    </row>
    <row r="957" spans="3:10" ht="15.75">
      <c r="C957" s="52"/>
      <c r="J957" s="52"/>
    </row>
    <row r="958" spans="3:10" ht="15.75">
      <c r="C958" s="52"/>
      <c r="J958" s="52"/>
    </row>
    <row r="959" spans="3:10" ht="15.75">
      <c r="C959" s="52"/>
      <c r="J959" s="52"/>
    </row>
    <row r="960" spans="3:10" ht="15.75">
      <c r="C960" s="52"/>
      <c r="J960" s="52"/>
    </row>
    <row r="961" spans="3:10" ht="15.75">
      <c r="C961" s="52"/>
      <c r="J961" s="52"/>
    </row>
    <row r="962" spans="3:10" ht="15.75">
      <c r="C962" s="52"/>
      <c r="J962" s="52"/>
    </row>
    <row r="963" spans="3:10" ht="15.75">
      <c r="C963" s="52"/>
      <c r="J963" s="52"/>
    </row>
    <row r="964" spans="3:10" ht="15.75">
      <c r="C964" s="52"/>
      <c r="J964" s="52"/>
    </row>
    <row r="965" spans="3:10" ht="15.75">
      <c r="C965" s="52"/>
      <c r="J965" s="52"/>
    </row>
    <row r="966" spans="3:10" ht="15.75">
      <c r="C966" s="52"/>
      <c r="J966" s="52"/>
    </row>
    <row r="967" spans="3:10" ht="15.75">
      <c r="C967" s="52"/>
      <c r="J967" s="52"/>
    </row>
    <row r="968" spans="3:10" ht="15.75">
      <c r="C968" s="52"/>
      <c r="J968" s="52"/>
    </row>
    <row r="969" spans="3:10" ht="15.75">
      <c r="C969" s="52"/>
      <c r="J969" s="52"/>
    </row>
    <row r="970" spans="3:10" ht="15.75">
      <c r="C970" s="52"/>
      <c r="J970" s="52"/>
    </row>
    <row r="971" spans="3:10" ht="15.75">
      <c r="C971" s="52"/>
      <c r="J971" s="52"/>
    </row>
    <row r="972" spans="3:10" ht="15.75">
      <c r="C972" s="52"/>
      <c r="J972" s="52"/>
    </row>
    <row r="973" spans="3:10" ht="15.75">
      <c r="C973" s="52"/>
      <c r="J973" s="52"/>
    </row>
    <row r="974" spans="3:10" ht="15.75">
      <c r="C974" s="52"/>
      <c r="J974" s="52"/>
    </row>
    <row r="975" spans="3:10" ht="15.75">
      <c r="C975" s="52"/>
      <c r="J975" s="52"/>
    </row>
    <row r="976" spans="3:10" ht="15.75">
      <c r="C976" s="52"/>
      <c r="J976" s="52"/>
    </row>
    <row r="977" spans="3:10" ht="15.75">
      <c r="C977" s="52"/>
      <c r="J977" s="52"/>
    </row>
    <row r="978" spans="3:10" ht="15.75">
      <c r="C978" s="52"/>
      <c r="J978" s="52"/>
    </row>
    <row r="979" spans="3:10" ht="15.75">
      <c r="C979" s="52"/>
      <c r="J979" s="52"/>
    </row>
    <row r="980" spans="3:10" ht="15.75">
      <c r="C980" s="52"/>
      <c r="J980" s="52"/>
    </row>
    <row r="981" spans="3:10" ht="15.75">
      <c r="C981" s="52"/>
      <c r="J981" s="52"/>
    </row>
    <row r="982" spans="3:10" ht="15.75">
      <c r="C982" s="52"/>
      <c r="J982" s="52"/>
    </row>
    <row r="983" spans="3:10" ht="15.75">
      <c r="C983" s="52"/>
      <c r="J983" s="52"/>
    </row>
    <row r="984" spans="3:10" ht="15.75">
      <c r="C984" s="52"/>
      <c r="J984" s="52"/>
    </row>
    <row r="985" spans="3:10" ht="15.75">
      <c r="C985" s="52"/>
      <c r="J985" s="52"/>
    </row>
    <row r="986" spans="3:10" ht="15.75">
      <c r="C986" s="52"/>
      <c r="J986" s="52"/>
    </row>
    <row r="987" spans="3:10" ht="15.75">
      <c r="C987" s="52"/>
      <c r="J987" s="52"/>
    </row>
    <row r="988" spans="3:10" ht="15.75">
      <c r="C988" s="52"/>
      <c r="J988" s="52"/>
    </row>
    <row r="989" spans="3:10" ht="15.75">
      <c r="C989" s="52"/>
      <c r="J989" s="52"/>
    </row>
    <row r="990" spans="3:10" ht="15.75">
      <c r="C990" s="52"/>
      <c r="J990" s="52"/>
    </row>
    <row r="991" spans="3:10" ht="15.75">
      <c r="C991" s="52"/>
      <c r="J991" s="52"/>
    </row>
    <row r="992" spans="3:10" ht="15.75">
      <c r="C992" s="52"/>
      <c r="J992" s="52"/>
    </row>
    <row r="993" spans="3:10" ht="15.75">
      <c r="C993" s="52"/>
      <c r="J993" s="52"/>
    </row>
    <row r="994" spans="3:10" ht="15.75">
      <c r="C994" s="52"/>
      <c r="J994" s="52"/>
    </row>
    <row r="995" spans="3:10" ht="15.75">
      <c r="C995" s="52"/>
      <c r="J995" s="52"/>
    </row>
    <row r="996" spans="3:10" ht="15.75">
      <c r="C996" s="52"/>
      <c r="J996" s="52"/>
    </row>
    <row r="997" spans="3:10" ht="15.75">
      <c r="C997" s="52"/>
      <c r="J997" s="52"/>
    </row>
    <row r="998" spans="3:10" ht="15.75">
      <c r="C998" s="52"/>
      <c r="J998" s="52"/>
    </row>
    <row r="999" spans="3:10" ht="15.75">
      <c r="C999" s="52"/>
      <c r="J999" s="52"/>
    </row>
    <row r="1000" spans="3:10" ht="15.75">
      <c r="C1000" s="52"/>
      <c r="J1000" s="52"/>
    </row>
    <row r="1001" spans="3:10" ht="15.75">
      <c r="C1001" s="52"/>
      <c r="J1001" s="52"/>
    </row>
    <row r="1002" spans="3:10" ht="15.75">
      <c r="C1002" s="52"/>
      <c r="J1002" s="52"/>
    </row>
    <row r="1003" spans="3:10" ht="15.75">
      <c r="C1003" s="52"/>
      <c r="J1003" s="52"/>
    </row>
    <row r="1004" spans="3:10" ht="15.75">
      <c r="C1004" s="52"/>
      <c r="J1004" s="52"/>
    </row>
    <row r="1005" spans="3:10" ht="15.75">
      <c r="C1005" s="52"/>
      <c r="J1005" s="52"/>
    </row>
    <row r="1006" spans="3:10" ht="15.75">
      <c r="C1006" s="52"/>
      <c r="J1006" s="52"/>
    </row>
    <row r="1007" spans="3:10" ht="15.75">
      <c r="C1007" s="52"/>
      <c r="J1007" s="52"/>
    </row>
    <row r="1008" spans="3:10" ht="15.75">
      <c r="C1008" s="52"/>
      <c r="J1008" s="52"/>
    </row>
    <row r="1009" spans="3:10" ht="15.75">
      <c r="C1009" s="52"/>
      <c r="J1009" s="52"/>
    </row>
    <row r="1010" spans="3:10" ht="15.75">
      <c r="C1010" s="52"/>
      <c r="J1010" s="52"/>
    </row>
    <row r="1011" spans="3:10" ht="15.75">
      <c r="C1011" s="52"/>
      <c r="J1011" s="52"/>
    </row>
    <row r="1012" spans="3:10" ht="15.75">
      <c r="C1012" s="52"/>
      <c r="J1012" s="52"/>
    </row>
    <row r="1013" spans="3:10" ht="15.75">
      <c r="C1013" s="52"/>
      <c r="J1013" s="52"/>
    </row>
    <row r="1014" spans="3:10" ht="15.75">
      <c r="C1014" s="52"/>
      <c r="J1014" s="52"/>
    </row>
    <row r="1015" spans="3:10" ht="15.75">
      <c r="C1015" s="52"/>
      <c r="J1015" s="52"/>
    </row>
    <row r="1016" spans="3:10" ht="15.75">
      <c r="C1016" s="52"/>
      <c r="J1016" s="52"/>
    </row>
    <row r="1017" spans="3:10" ht="15.75">
      <c r="C1017" s="52"/>
      <c r="J1017" s="52"/>
    </row>
    <row r="1018" spans="3:10" ht="15.75">
      <c r="C1018" s="52"/>
      <c r="J1018" s="52"/>
    </row>
    <row r="1019" spans="3:10" ht="15.75">
      <c r="C1019" s="52"/>
      <c r="J1019" s="52"/>
    </row>
    <row r="1020" spans="3:10" ht="15.75">
      <c r="C1020" s="52"/>
      <c r="J1020" s="52"/>
    </row>
    <row r="1021" spans="3:10" ht="15.75">
      <c r="C1021" s="52"/>
      <c r="J1021" s="52"/>
    </row>
    <row r="1022" spans="3:10" ht="15.75">
      <c r="C1022" s="52"/>
      <c r="J1022" s="52"/>
    </row>
    <row r="1023" spans="3:10" ht="15.75">
      <c r="C1023" s="52"/>
      <c r="J1023" s="52"/>
    </row>
    <row r="1024" spans="3:10" ht="15.75">
      <c r="C1024" s="52"/>
      <c r="J1024" s="52"/>
    </row>
    <row r="1025" spans="3:10" ht="15.75">
      <c r="C1025" s="52"/>
      <c r="J1025" s="52"/>
    </row>
    <row r="1026" spans="3:10" ht="15.75">
      <c r="C1026" s="52"/>
      <c r="J1026" s="52"/>
    </row>
    <row r="1027" spans="3:10" ht="15.75">
      <c r="C1027" s="52"/>
      <c r="J1027" s="52"/>
    </row>
    <row r="1028" spans="3:10" ht="15.75">
      <c r="C1028" s="52"/>
      <c r="J1028" s="52"/>
    </row>
    <row r="1029" spans="3:10" ht="15.75">
      <c r="C1029" s="52"/>
      <c r="J1029" s="52"/>
    </row>
    <row r="1030" spans="3:10" ht="15.75">
      <c r="C1030" s="52"/>
      <c r="J1030" s="52"/>
    </row>
    <row r="1031" spans="3:10" ht="15.75">
      <c r="C1031" s="52"/>
      <c r="J1031" s="52"/>
    </row>
    <row r="1032" spans="3:10" ht="15.75">
      <c r="C1032" s="52"/>
      <c r="J1032" s="52"/>
    </row>
    <row r="1033" spans="3:10" ht="15.75">
      <c r="C1033" s="52"/>
      <c r="J1033" s="52"/>
    </row>
    <row r="1034" spans="3:10" ht="15.75">
      <c r="C1034" s="52"/>
      <c r="J1034" s="52"/>
    </row>
    <row r="1035" spans="3:10" ht="15.75">
      <c r="C1035" s="52"/>
      <c r="J1035" s="52"/>
    </row>
    <row r="1036" spans="3:10" ht="15.75">
      <c r="C1036" s="52"/>
      <c r="J1036" s="52"/>
    </row>
    <row r="1037" spans="3:10" ht="15.75">
      <c r="C1037" s="52"/>
      <c r="J1037" s="52"/>
    </row>
    <row r="1038" spans="3:10" ht="15.75">
      <c r="C1038" s="52"/>
      <c r="J1038" s="52"/>
    </row>
    <row r="1039" spans="3:10" ht="15.75">
      <c r="C1039" s="52"/>
      <c r="J1039" s="52"/>
    </row>
    <row r="1040" spans="3:10" ht="15.75">
      <c r="C1040" s="52"/>
      <c r="J1040" s="52"/>
    </row>
    <row r="1041" spans="3:10" ht="15.75">
      <c r="C1041" s="52"/>
      <c r="J1041" s="52"/>
    </row>
    <row r="1042" spans="3:10" ht="15.75">
      <c r="C1042" s="52"/>
      <c r="J1042" s="52"/>
    </row>
    <row r="1043" spans="3:10" ht="15.75">
      <c r="C1043" s="52"/>
      <c r="J1043" s="52"/>
    </row>
    <row r="1044" spans="3:10" ht="15.75">
      <c r="C1044" s="52"/>
      <c r="J1044" s="52"/>
    </row>
    <row r="1045" spans="3:10" ht="15.75">
      <c r="C1045" s="52"/>
      <c r="J1045" s="52"/>
    </row>
    <row r="1046" spans="3:10" ht="15.75">
      <c r="C1046" s="52"/>
      <c r="J1046" s="52"/>
    </row>
    <row r="1047" spans="3:10" ht="15.75">
      <c r="C1047" s="52"/>
      <c r="J1047" s="52"/>
    </row>
    <row r="1048" spans="3:10" ht="15.75">
      <c r="C1048" s="52"/>
      <c r="J1048" s="52"/>
    </row>
    <row r="1049" spans="3:10" ht="15.75">
      <c r="C1049" s="52"/>
      <c r="J1049" s="52"/>
    </row>
    <row r="1050" spans="3:10" ht="15.75">
      <c r="C1050" s="52"/>
      <c r="J1050" s="52"/>
    </row>
    <row r="1051" spans="3:10" ht="15.75">
      <c r="C1051" s="52"/>
      <c r="J1051" s="52"/>
    </row>
    <row r="1052" spans="3:10" ht="15.75">
      <c r="C1052" s="52"/>
      <c r="J1052" s="52"/>
    </row>
    <row r="1053" spans="3:10" ht="15.75">
      <c r="C1053" s="52"/>
      <c r="J1053" s="52"/>
    </row>
    <row r="1054" spans="3:10" ht="15.75">
      <c r="C1054" s="52"/>
      <c r="J1054" s="52"/>
    </row>
    <row r="1055" spans="3:10" ht="15.75">
      <c r="C1055" s="52"/>
      <c r="J1055" s="52"/>
    </row>
    <row r="1056" spans="3:10" ht="15.75">
      <c r="C1056" s="52"/>
      <c r="J1056" s="52"/>
    </row>
    <row r="1057" spans="3:10" ht="15.75">
      <c r="C1057" s="52"/>
      <c r="J1057" s="52"/>
    </row>
    <row r="1058" spans="3:10" ht="15.75">
      <c r="C1058" s="52"/>
      <c r="J1058" s="52"/>
    </row>
    <row r="1059" spans="3:10" ht="15.75">
      <c r="C1059" s="52"/>
      <c r="J1059" s="52"/>
    </row>
    <row r="1060" spans="3:10" ht="15.75">
      <c r="C1060" s="52"/>
      <c r="J1060" s="52"/>
    </row>
    <row r="1061" spans="3:10" ht="15.75">
      <c r="C1061" s="52"/>
      <c r="J1061" s="52"/>
    </row>
    <row r="1062" spans="3:10" ht="15.75">
      <c r="C1062" s="52"/>
      <c r="J1062" s="52"/>
    </row>
    <row r="1063" spans="3:10" ht="15.75">
      <c r="C1063" s="52"/>
      <c r="J1063" s="52"/>
    </row>
    <row r="1064" spans="3:10" ht="15.75">
      <c r="C1064" s="52"/>
      <c r="J1064" s="52"/>
    </row>
    <row r="1065" spans="3:10" ht="15.75">
      <c r="C1065" s="52"/>
      <c r="J1065" s="52"/>
    </row>
    <row r="1066" spans="3:10" ht="15.75">
      <c r="C1066" s="52"/>
      <c r="J1066" s="52"/>
    </row>
    <row r="1067" spans="3:10" ht="15.75">
      <c r="C1067" s="52"/>
      <c r="J1067" s="52"/>
    </row>
    <row r="1068" spans="3:10" ht="15.75">
      <c r="C1068" s="52"/>
      <c r="J1068" s="52"/>
    </row>
    <row r="1069" spans="3:10" ht="15.75">
      <c r="C1069" s="52"/>
      <c r="J1069" s="52"/>
    </row>
    <row r="1070" spans="3:10" ht="15.75">
      <c r="C1070" s="52"/>
      <c r="J1070" s="52"/>
    </row>
    <row r="1071" spans="3:10" ht="15.75">
      <c r="C1071" s="52"/>
      <c r="J1071" s="52"/>
    </row>
    <row r="1072" spans="3:10" ht="15.75">
      <c r="C1072" s="52"/>
      <c r="J1072" s="52"/>
    </row>
    <row r="1073" spans="3:10" ht="15.75">
      <c r="C1073" s="52"/>
      <c r="J1073" s="52"/>
    </row>
    <row r="1074" spans="3:10" ht="15.75">
      <c r="C1074" s="52"/>
      <c r="J1074" s="52"/>
    </row>
    <row r="1075" spans="3:10" ht="15.75">
      <c r="C1075" s="52"/>
      <c r="J1075" s="52"/>
    </row>
    <row r="1076" spans="3:10" ht="15.75">
      <c r="C1076" s="52"/>
      <c r="J1076" s="52"/>
    </row>
    <row r="1077" spans="3:10" ht="15.75">
      <c r="C1077" s="52"/>
      <c r="J1077" s="52"/>
    </row>
    <row r="1078" spans="3:10" ht="15.75">
      <c r="C1078" s="52"/>
      <c r="J1078" s="52"/>
    </row>
    <row r="1079" spans="3:10" ht="15.75">
      <c r="C1079" s="52"/>
      <c r="J1079" s="52"/>
    </row>
    <row r="1080" spans="3:10" ht="15.75">
      <c r="C1080" s="52"/>
      <c r="J1080" s="52"/>
    </row>
    <row r="1081" spans="3:10" ht="15.75">
      <c r="C1081" s="52"/>
      <c r="J1081" s="52"/>
    </row>
    <row r="1082" spans="3:10" ht="15.75">
      <c r="C1082" s="52"/>
      <c r="J1082" s="52"/>
    </row>
    <row r="1083" spans="3:10" ht="15.75">
      <c r="C1083" s="52"/>
      <c r="J1083" s="52"/>
    </row>
    <row r="1084" spans="3:10" ht="15.75">
      <c r="C1084" s="52"/>
      <c r="J1084" s="52"/>
    </row>
    <row r="1085" spans="3:10" ht="15.75">
      <c r="C1085" s="52"/>
      <c r="J1085" s="52"/>
    </row>
    <row r="1086" spans="3:10" ht="15.75">
      <c r="C1086" s="52"/>
      <c r="J1086" s="52"/>
    </row>
    <row r="1087" spans="3:10" ht="15.75">
      <c r="C1087" s="52"/>
      <c r="J1087" s="52"/>
    </row>
    <row r="1088" spans="3:10" ht="15.75">
      <c r="C1088" s="52"/>
      <c r="J1088" s="52"/>
    </row>
    <row r="1089" spans="3:10" ht="15.75">
      <c r="C1089" s="52"/>
      <c r="J1089" s="52"/>
    </row>
    <row r="1090" spans="3:10" ht="15.75">
      <c r="C1090" s="52"/>
      <c r="J1090" s="52"/>
    </row>
    <row r="1091" spans="3:10" ht="15.75">
      <c r="C1091" s="52"/>
      <c r="J1091" s="52"/>
    </row>
    <row r="1092" spans="3:10" ht="15.75">
      <c r="C1092" s="52"/>
      <c r="J1092" s="52"/>
    </row>
    <row r="1093" spans="3:10" ht="15.75">
      <c r="C1093" s="52"/>
      <c r="J1093" s="52"/>
    </row>
    <row r="1094" spans="3:10" ht="15.75">
      <c r="C1094" s="52"/>
      <c r="J1094" s="52"/>
    </row>
    <row r="1095" spans="3:10" ht="15.75">
      <c r="C1095" s="52"/>
      <c r="J1095" s="52"/>
    </row>
    <row r="1096" spans="3:10" ht="15.75">
      <c r="C1096" s="52"/>
      <c r="J1096" s="52"/>
    </row>
    <row r="1097" spans="3:10" ht="15.75">
      <c r="C1097" s="52"/>
      <c r="J1097" s="52"/>
    </row>
    <row r="1098" spans="3:10" ht="15.75">
      <c r="C1098" s="52"/>
      <c r="J1098" s="52"/>
    </row>
    <row r="1099" spans="3:10" ht="15.75">
      <c r="C1099" s="52"/>
      <c r="J1099" s="52"/>
    </row>
    <row r="1100" spans="3:10" ht="15.75">
      <c r="C1100" s="52"/>
      <c r="J1100" s="52"/>
    </row>
    <row r="1101" spans="3:10" ht="15.75">
      <c r="C1101" s="52"/>
      <c r="J1101" s="52"/>
    </row>
    <row r="1102" spans="3:10" ht="15.75">
      <c r="C1102" s="52"/>
      <c r="J1102" s="52"/>
    </row>
    <row r="1103" spans="3:10" ht="15.75">
      <c r="C1103" s="52"/>
      <c r="J1103" s="52"/>
    </row>
    <row r="1104" spans="3:10" ht="15.75">
      <c r="C1104" s="52"/>
      <c r="J1104" s="52"/>
    </row>
    <row r="1105" spans="3:10" ht="15.75">
      <c r="C1105" s="52"/>
      <c r="J1105" s="52"/>
    </row>
    <row r="1106" spans="3:10" ht="15.75">
      <c r="C1106" s="52"/>
      <c r="J1106" s="52"/>
    </row>
    <row r="1107" spans="3:10" ht="15.75">
      <c r="C1107" s="52"/>
      <c r="J1107" s="52"/>
    </row>
    <row r="1108" spans="3:10" ht="15.75">
      <c r="C1108" s="52"/>
      <c r="J1108" s="52"/>
    </row>
    <row r="1109" spans="3:10" ht="15.75">
      <c r="C1109" s="52"/>
      <c r="J1109" s="52"/>
    </row>
    <row r="1110" spans="3:10" ht="15.75">
      <c r="C1110" s="52"/>
      <c r="J1110" s="52"/>
    </row>
    <row r="1111" spans="3:10" ht="15.75">
      <c r="C1111" s="52"/>
      <c r="J1111" s="52"/>
    </row>
    <row r="1112" spans="3:10" ht="15.75">
      <c r="C1112" s="52"/>
      <c r="J1112" s="52"/>
    </row>
    <row r="1113" spans="3:10" ht="15.75">
      <c r="C1113" s="52"/>
      <c r="J1113" s="52"/>
    </row>
    <row r="1114" spans="3:10" ht="15.75">
      <c r="C1114" s="52"/>
      <c r="J1114" s="52"/>
    </row>
    <row r="1115" spans="3:10" ht="15.75">
      <c r="C1115" s="52"/>
      <c r="J1115" s="52"/>
    </row>
    <row r="1116" spans="3:10" ht="15.75">
      <c r="C1116" s="52"/>
      <c r="J1116" s="52"/>
    </row>
    <row r="1117" spans="3:10" ht="15.75">
      <c r="C1117" s="52"/>
      <c r="J1117" s="52"/>
    </row>
    <row r="1118" spans="3:10" ht="15.75">
      <c r="C1118" s="52"/>
      <c r="J1118" s="52"/>
    </row>
    <row r="1119" spans="3:10" ht="15.75">
      <c r="C1119" s="52"/>
      <c r="J1119" s="52"/>
    </row>
    <row r="1120" spans="3:10" ht="15.75">
      <c r="C1120" s="52"/>
      <c r="J1120" s="52"/>
    </row>
    <row r="1121" spans="3:10" ht="15.75">
      <c r="C1121" s="52"/>
      <c r="J1121" s="52"/>
    </row>
    <row r="1122" spans="3:10" ht="15.75">
      <c r="C1122" s="52"/>
      <c r="J1122" s="52"/>
    </row>
    <row r="1123" spans="3:10" ht="15.75">
      <c r="C1123" s="52"/>
      <c r="J1123" s="52"/>
    </row>
    <row r="1124" spans="3:10" ht="15.75">
      <c r="C1124" s="52"/>
      <c r="J1124" s="52"/>
    </row>
    <row r="1125" spans="3:10" ht="15.75">
      <c r="C1125" s="52"/>
      <c r="J1125" s="52"/>
    </row>
    <row r="1126" spans="3:10" ht="15.75">
      <c r="C1126" s="52"/>
      <c r="J1126" s="52"/>
    </row>
    <row r="1127" spans="3:10" ht="15.75">
      <c r="C1127" s="52"/>
      <c r="J1127" s="52"/>
    </row>
    <row r="1128" spans="3:10" ht="15.75">
      <c r="C1128" s="52"/>
      <c r="J1128" s="52"/>
    </row>
    <row r="1129" spans="3:10" ht="15.75">
      <c r="C1129" s="52"/>
      <c r="J1129" s="52"/>
    </row>
    <row r="1130" spans="3:10" ht="15.75">
      <c r="C1130" s="52"/>
      <c r="J1130" s="52"/>
    </row>
    <row r="1131" spans="3:10" ht="15.75">
      <c r="C1131" s="52"/>
      <c r="J1131" s="52"/>
    </row>
    <row r="1132" spans="3:10" ht="15.75">
      <c r="C1132" s="52"/>
      <c r="J1132" s="52"/>
    </row>
    <row r="1133" spans="3:10" ht="15.75">
      <c r="C1133" s="52"/>
      <c r="J1133" s="52"/>
    </row>
    <row r="1134" spans="3:10" ht="15.75">
      <c r="C1134" s="52"/>
      <c r="J1134" s="52"/>
    </row>
    <row r="1135" spans="3:10" ht="15.75">
      <c r="C1135" s="52"/>
      <c r="J1135" s="52"/>
    </row>
    <row r="1136" spans="3:10" ht="15.75">
      <c r="C1136" s="52"/>
      <c r="J1136" s="52"/>
    </row>
    <row r="1137" spans="3:10" ht="15.75">
      <c r="C1137" s="52"/>
      <c r="J1137" s="52"/>
    </row>
    <row r="1138" spans="3:10" ht="15.75">
      <c r="C1138" s="52"/>
      <c r="J1138" s="52"/>
    </row>
    <row r="1139" spans="3:10" ht="15.75">
      <c r="C1139" s="52"/>
      <c r="J1139" s="52"/>
    </row>
    <row r="1140" spans="3:10" ht="15.75">
      <c r="C1140" s="52"/>
      <c r="J1140" s="52"/>
    </row>
    <row r="1141" spans="3:10" ht="15.75">
      <c r="C1141" s="52"/>
      <c r="J1141" s="52"/>
    </row>
    <row r="1142" spans="3:10" ht="15.75">
      <c r="C1142" s="52"/>
      <c r="J1142" s="52"/>
    </row>
    <row r="1143" spans="3:10" ht="15.75">
      <c r="C1143" s="52"/>
      <c r="J1143" s="52"/>
    </row>
    <row r="1144" spans="3:10" ht="15.75">
      <c r="C1144" s="52"/>
      <c r="J1144" s="52"/>
    </row>
    <row r="1145" spans="3:10" ht="15.75">
      <c r="C1145" s="52"/>
      <c r="J1145" s="52"/>
    </row>
    <row r="1146" spans="3:10" ht="15.75">
      <c r="C1146" s="52"/>
      <c r="J1146" s="52"/>
    </row>
    <row r="1147" spans="3:10" ht="15.75">
      <c r="C1147" s="52"/>
      <c r="J1147" s="52"/>
    </row>
    <row r="1148" spans="3:10" ht="15.75">
      <c r="C1148" s="52"/>
      <c r="J1148" s="52"/>
    </row>
    <row r="1149" spans="3:10" ht="15.75">
      <c r="C1149" s="52"/>
      <c r="J1149" s="52"/>
    </row>
    <row r="1150" spans="3:10" ht="15.75">
      <c r="C1150" s="52"/>
      <c r="J1150" s="52"/>
    </row>
    <row r="1151" spans="3:10" ht="15.75">
      <c r="C1151" s="52"/>
      <c r="J1151" s="52"/>
    </row>
    <row r="1152" spans="3:10" ht="15.75">
      <c r="C1152" s="52"/>
      <c r="J1152" s="52"/>
    </row>
    <row r="1153" spans="3:10" ht="15.75">
      <c r="C1153" s="52"/>
      <c r="J1153" s="52"/>
    </row>
    <row r="1154" spans="3:10" ht="15.75">
      <c r="C1154" s="52"/>
      <c r="J1154" s="52"/>
    </row>
    <row r="1155" spans="3:10" ht="15.75">
      <c r="C1155" s="52"/>
      <c r="J1155" s="52"/>
    </row>
    <row r="1156" spans="3:10" ht="15.75">
      <c r="C1156" s="52"/>
      <c r="J1156" s="52"/>
    </row>
    <row r="1157" spans="3:10" ht="15.75">
      <c r="C1157" s="52"/>
      <c r="J1157" s="52"/>
    </row>
    <row r="1158" spans="3:10" ht="15.75">
      <c r="C1158" s="52"/>
      <c r="J1158" s="52"/>
    </row>
    <row r="1159" spans="3:10" ht="15.75">
      <c r="C1159" s="52"/>
      <c r="J1159" s="52"/>
    </row>
    <row r="1160" spans="3:10" ht="15.75">
      <c r="C1160" s="52"/>
      <c r="J1160" s="52"/>
    </row>
    <row r="1161" spans="3:10" ht="15.75">
      <c r="C1161" s="52"/>
      <c r="J1161" s="52"/>
    </row>
    <row r="1162" spans="3:10" ht="15.75">
      <c r="C1162" s="52"/>
      <c r="J1162" s="52"/>
    </row>
    <row r="1163" spans="3:10" ht="15.75">
      <c r="C1163" s="52"/>
      <c r="J1163" s="52"/>
    </row>
    <row r="1164" spans="3:10" ht="15.75">
      <c r="C1164" s="52"/>
      <c r="J1164" s="52"/>
    </row>
    <row r="1165" spans="3:10" ht="15.75">
      <c r="C1165" s="52"/>
      <c r="J1165" s="52"/>
    </row>
    <row r="1166" spans="3:10" ht="15.75">
      <c r="C1166" s="52"/>
      <c r="J1166" s="52"/>
    </row>
    <row r="1167" spans="3:10" ht="15.75">
      <c r="C1167" s="52"/>
      <c r="J1167" s="52"/>
    </row>
    <row r="1168" spans="3:10" ht="15.75">
      <c r="C1168" s="52"/>
      <c r="J1168" s="52"/>
    </row>
    <row r="1169" spans="3:10" ht="15.75">
      <c r="C1169" s="52"/>
      <c r="J1169" s="52"/>
    </row>
    <row r="1170" spans="3:10" ht="15.75">
      <c r="C1170" s="52"/>
      <c r="J1170" s="52"/>
    </row>
    <row r="1171" spans="3:10" ht="15.75">
      <c r="C1171" s="52"/>
      <c r="J1171" s="52"/>
    </row>
    <row r="1172" spans="3:10" ht="15.75">
      <c r="C1172" s="52"/>
      <c r="J1172" s="52"/>
    </row>
    <row r="1173" spans="3:10" ht="15.75">
      <c r="C1173" s="52"/>
      <c r="J1173" s="52"/>
    </row>
    <row r="1174" spans="3:10" ht="15.75">
      <c r="C1174" s="52"/>
      <c r="J1174" s="52"/>
    </row>
    <row r="1175" spans="3:10" ht="15.75">
      <c r="C1175" s="52"/>
      <c r="J1175" s="52"/>
    </row>
    <row r="1176" spans="3:10" ht="15.75">
      <c r="C1176" s="52"/>
      <c r="J1176" s="52"/>
    </row>
    <row r="1177" spans="3:10" ht="15.75">
      <c r="C1177" s="52"/>
      <c r="J1177" s="52"/>
    </row>
    <row r="1178" spans="3:10" ht="15.75">
      <c r="C1178" s="52"/>
      <c r="J1178" s="52"/>
    </row>
    <row r="1179" spans="3:10" ht="15.75">
      <c r="C1179" s="52"/>
      <c r="J1179" s="52"/>
    </row>
    <row r="1180" spans="3:10" ht="15.75">
      <c r="C1180" s="52"/>
      <c r="J1180" s="52"/>
    </row>
    <row r="1181" spans="3:10" ht="15.75">
      <c r="C1181" s="52"/>
      <c r="J1181" s="52"/>
    </row>
    <row r="1182" spans="3:10" ht="15.75">
      <c r="C1182" s="52"/>
      <c r="J1182" s="52"/>
    </row>
    <row r="1183" spans="3:10" ht="15.75">
      <c r="C1183" s="52"/>
      <c r="J1183" s="52"/>
    </row>
    <row r="1184" spans="3:10" ht="15.75">
      <c r="C1184" s="52"/>
      <c r="J1184" s="52"/>
    </row>
    <row r="1185" spans="3:10" ht="15.75">
      <c r="C1185" s="52"/>
      <c r="J1185" s="52"/>
    </row>
    <row r="1186" spans="3:10" ht="15.75">
      <c r="C1186" s="52"/>
      <c r="J1186" s="52"/>
    </row>
    <row r="1187" spans="3:10" ht="15.75">
      <c r="C1187" s="52"/>
      <c r="J1187" s="52"/>
    </row>
    <row r="1188" spans="3:10" ht="15.75">
      <c r="C1188" s="52"/>
      <c r="J1188" s="52"/>
    </row>
    <row r="1189" spans="3:10" ht="15.75">
      <c r="C1189" s="52"/>
      <c r="J1189" s="52"/>
    </row>
    <row r="1190" spans="3:10" ht="15.75">
      <c r="C1190" s="52"/>
      <c r="J1190" s="52"/>
    </row>
    <row r="1191" spans="3:10" ht="15.75">
      <c r="C1191" s="52"/>
      <c r="J1191" s="52"/>
    </row>
    <row r="1192" spans="3:10" ht="15.75">
      <c r="C1192" s="52"/>
      <c r="J1192" s="52"/>
    </row>
    <row r="1193" spans="3:10" ht="15.75">
      <c r="C1193" s="52"/>
      <c r="J1193" s="52"/>
    </row>
    <row r="1194" spans="3:10" ht="15.75">
      <c r="C1194" s="52"/>
      <c r="J1194" s="52"/>
    </row>
    <row r="1195" spans="3:10" ht="15.75">
      <c r="C1195" s="52"/>
      <c r="J1195" s="52"/>
    </row>
    <row r="1196" spans="3:10" ht="15.75">
      <c r="C1196" s="52"/>
      <c r="J1196" s="52"/>
    </row>
    <row r="1197" spans="3:10" ht="15.75">
      <c r="C1197" s="52"/>
      <c r="J1197" s="52"/>
    </row>
    <row r="1198" spans="3:10" ht="15.75">
      <c r="C1198" s="52"/>
      <c r="J1198" s="52"/>
    </row>
    <row r="1199" spans="3:10" ht="15.75">
      <c r="C1199" s="52"/>
      <c r="J1199" s="52"/>
    </row>
    <row r="1200" spans="3:10" ht="15.75">
      <c r="C1200" s="52"/>
      <c r="J1200" s="52"/>
    </row>
    <row r="1201" spans="3:10" ht="15.75">
      <c r="C1201" s="52"/>
      <c r="J1201" s="52"/>
    </row>
    <row r="1202" spans="3:10" ht="15.75">
      <c r="C1202" s="52"/>
      <c r="J1202" s="52"/>
    </row>
    <row r="1203" spans="3:10" ht="15.75">
      <c r="C1203" s="52"/>
      <c r="J1203" s="52"/>
    </row>
    <row r="1204" spans="3:10" ht="15.75">
      <c r="C1204" s="52"/>
      <c r="J1204" s="52"/>
    </row>
    <row r="1205" spans="3:10" ht="15.75">
      <c r="C1205" s="52"/>
      <c r="J1205" s="52"/>
    </row>
    <row r="1206" spans="3:10" ht="15.75">
      <c r="C1206" s="52"/>
      <c r="J1206" s="52"/>
    </row>
    <row r="1207" spans="3:10" ht="15.75">
      <c r="C1207" s="52"/>
      <c r="J1207" s="52"/>
    </row>
    <row r="1208" spans="3:10" ht="15.75">
      <c r="C1208" s="52"/>
      <c r="J1208" s="52"/>
    </row>
    <row r="1209" spans="3:10" ht="15.75">
      <c r="C1209" s="52"/>
      <c r="J1209" s="52"/>
    </row>
    <row r="1210" spans="3:10" ht="15.75">
      <c r="C1210" s="52"/>
      <c r="J1210" s="52"/>
    </row>
    <row r="1211" spans="3:10" ht="15.75">
      <c r="C1211" s="52"/>
      <c r="J1211" s="52"/>
    </row>
    <row r="1212" spans="3:10" ht="15.75">
      <c r="C1212" s="52"/>
      <c r="J1212" s="52"/>
    </row>
    <row r="1213" spans="3:10" ht="15.75">
      <c r="C1213" s="52"/>
      <c r="J1213" s="52"/>
    </row>
    <row r="1214" spans="3:10" ht="15.75">
      <c r="C1214" s="52"/>
      <c r="J1214" s="52"/>
    </row>
    <row r="1215" spans="3:10" ht="15.75">
      <c r="C1215" s="52"/>
      <c r="J1215" s="52"/>
    </row>
    <row r="1216" spans="3:10" ht="15.75">
      <c r="C1216" s="52"/>
      <c r="J1216" s="52"/>
    </row>
    <row r="1217" spans="3:10" ht="15.75">
      <c r="C1217" s="52"/>
      <c r="J1217" s="52"/>
    </row>
    <row r="1218" spans="3:10" ht="15.75">
      <c r="C1218" s="52"/>
      <c r="J1218" s="52"/>
    </row>
    <row r="1219" spans="3:10" ht="15.75">
      <c r="C1219" s="52"/>
      <c r="J1219" s="52"/>
    </row>
    <row r="1220" spans="3:10" ht="15.75">
      <c r="C1220" s="52"/>
      <c r="J1220" s="52"/>
    </row>
    <row r="1221" spans="3:10" ht="15.75">
      <c r="C1221" s="52"/>
      <c r="J1221" s="52"/>
    </row>
    <row r="1222" spans="3:10" ht="15.75">
      <c r="C1222" s="52"/>
      <c r="J1222" s="52"/>
    </row>
    <row r="1223" spans="3:10" ht="15.75">
      <c r="C1223" s="52"/>
      <c r="J1223" s="52"/>
    </row>
    <row r="1224" spans="3:10" ht="15.75">
      <c r="C1224" s="52"/>
      <c r="J1224" s="52"/>
    </row>
    <row r="1225" spans="3:10" ht="15.75">
      <c r="C1225" s="52"/>
      <c r="J1225" s="52"/>
    </row>
    <row r="1226" spans="3:10" ht="15.75">
      <c r="C1226" s="52"/>
      <c r="J1226" s="52"/>
    </row>
    <row r="1227" spans="3:10" ht="15.75">
      <c r="C1227" s="52"/>
      <c r="J1227" s="52"/>
    </row>
    <row r="1228" spans="3:10" ht="15.75">
      <c r="C1228" s="52"/>
      <c r="J1228" s="52"/>
    </row>
    <row r="1229" spans="3:10" ht="15.75">
      <c r="C1229" s="52"/>
      <c r="J1229" s="52"/>
    </row>
    <row r="1230" spans="3:10" ht="15.75">
      <c r="C1230" s="52"/>
      <c r="J1230" s="52"/>
    </row>
    <row r="1231" spans="3:10" ht="15.75">
      <c r="C1231" s="52"/>
      <c r="J1231" s="52"/>
    </row>
    <row r="1232" spans="3:10" ht="15.75">
      <c r="C1232" s="52"/>
      <c r="J1232" s="52"/>
    </row>
    <row r="1233" spans="3:10" ht="15.75">
      <c r="C1233" s="52"/>
      <c r="J1233" s="52"/>
    </row>
    <row r="1234" spans="3:10" ht="15.75">
      <c r="C1234" s="52"/>
      <c r="J1234" s="52"/>
    </row>
    <row r="1235" spans="3:10" ht="15.75">
      <c r="C1235" s="52"/>
      <c r="J1235" s="52"/>
    </row>
    <row r="1236" spans="3:10" ht="15.75">
      <c r="C1236" s="52"/>
      <c r="J1236" s="52"/>
    </row>
    <row r="1237" spans="3:10" ht="15.75">
      <c r="C1237" s="52"/>
      <c r="J1237" s="52"/>
    </row>
    <row r="1238" spans="3:10" ht="15.75">
      <c r="C1238" s="52"/>
      <c r="J1238" s="52"/>
    </row>
    <row r="1239" spans="3:10" ht="15.75">
      <c r="C1239" s="52"/>
      <c r="J1239" s="52"/>
    </row>
    <row r="1240" spans="3:10" ht="15.75">
      <c r="C1240" s="52"/>
      <c r="J1240" s="52"/>
    </row>
    <row r="1241" spans="3:10" ht="15.75">
      <c r="C1241" s="52"/>
      <c r="J1241" s="52"/>
    </row>
    <row r="1242" spans="3:10" ht="15.75">
      <c r="C1242" s="52"/>
      <c r="J1242" s="52"/>
    </row>
    <row r="1243" spans="3:10" ht="15.75">
      <c r="C1243" s="52"/>
      <c r="J1243" s="52"/>
    </row>
    <row r="1244" spans="3:10" ht="15.75">
      <c r="C1244" s="52"/>
      <c r="J1244" s="52"/>
    </row>
    <row r="1245" spans="3:10" ht="15.75">
      <c r="C1245" s="52"/>
      <c r="J1245" s="52"/>
    </row>
    <row r="1246" spans="3:10" ht="15.75">
      <c r="C1246" s="52"/>
      <c r="J1246" s="52"/>
    </row>
    <row r="1247" spans="3:10" ht="15.75">
      <c r="C1247" s="52"/>
      <c r="J1247" s="52"/>
    </row>
    <row r="1248" spans="3:10" ht="15.75">
      <c r="C1248" s="52"/>
      <c r="J1248" s="52"/>
    </row>
    <row r="1249" spans="3:10" ht="15.75">
      <c r="C1249" s="52"/>
      <c r="J1249" s="52"/>
    </row>
    <row r="1250" spans="3:10" ht="15.75">
      <c r="C1250" s="52"/>
      <c r="J1250" s="52"/>
    </row>
    <row r="1251" spans="3:10" ht="15.75">
      <c r="C1251" s="52"/>
      <c r="J1251" s="52"/>
    </row>
    <row r="1252" spans="3:10" ht="15.75">
      <c r="C1252" s="52"/>
      <c r="J1252" s="52"/>
    </row>
    <row r="1253" spans="3:10" ht="15.75">
      <c r="C1253" s="52"/>
      <c r="J1253" s="52"/>
    </row>
    <row r="1254" spans="3:10" ht="15.75">
      <c r="C1254" s="52"/>
      <c r="J1254" s="52"/>
    </row>
    <row r="1255" spans="3:10" ht="15.75">
      <c r="C1255" s="52"/>
      <c r="J1255" s="52"/>
    </row>
    <row r="1256" spans="3:10" ht="15.75">
      <c r="C1256" s="52"/>
      <c r="J1256" s="52"/>
    </row>
    <row r="1257" spans="3:10" ht="15.75">
      <c r="C1257" s="52"/>
      <c r="J1257" s="52"/>
    </row>
    <row r="1258" spans="3:10" ht="15.75">
      <c r="C1258" s="52"/>
      <c r="J1258" s="52"/>
    </row>
    <row r="1259" spans="3:10" ht="15.75">
      <c r="C1259" s="52"/>
      <c r="J1259" s="52"/>
    </row>
    <row r="1260" spans="3:10" ht="15.75">
      <c r="C1260" s="52"/>
      <c r="J1260" s="52"/>
    </row>
    <row r="1261" spans="3:10" ht="15.75">
      <c r="C1261" s="52"/>
      <c r="J1261" s="52"/>
    </row>
    <row r="1262" spans="3:10" ht="15.75">
      <c r="C1262" s="52"/>
      <c r="J1262" s="52"/>
    </row>
    <row r="1263" spans="3:10" ht="15.75">
      <c r="C1263" s="52"/>
      <c r="J1263" s="52"/>
    </row>
    <row r="1264" spans="3:10" ht="15.75">
      <c r="C1264" s="52"/>
      <c r="J1264" s="52"/>
    </row>
    <row r="1265" spans="3:10" ht="15.75">
      <c r="C1265" s="52"/>
      <c r="J1265" s="52"/>
    </row>
    <row r="1266" spans="3:10" ht="15.75">
      <c r="C1266" s="52"/>
      <c r="J1266" s="52"/>
    </row>
    <row r="1267" spans="3:10" ht="15.75">
      <c r="C1267" s="52"/>
      <c r="J1267" s="52"/>
    </row>
    <row r="1268" spans="3:10" ht="15.75">
      <c r="C1268" s="52"/>
      <c r="J1268" s="52"/>
    </row>
    <row r="1269" spans="3:10" ht="15.75">
      <c r="C1269" s="52"/>
      <c r="J1269" s="52"/>
    </row>
    <row r="1270" spans="3:10" ht="15.75">
      <c r="C1270" s="52"/>
      <c r="J1270" s="52"/>
    </row>
    <row r="1271" spans="3:10" ht="15.75">
      <c r="C1271" s="52"/>
      <c r="J1271" s="52"/>
    </row>
    <row r="1272" spans="3:10" ht="15.75">
      <c r="C1272" s="52"/>
      <c r="J1272" s="52"/>
    </row>
    <row r="1273" spans="3:10" ht="15.75">
      <c r="C1273" s="52"/>
      <c r="J1273" s="52"/>
    </row>
    <row r="1274" spans="3:10" ht="15.75">
      <c r="C1274" s="52"/>
      <c r="J1274" s="52"/>
    </row>
    <row r="1275" spans="3:10" ht="15.75">
      <c r="C1275" s="52"/>
      <c r="J1275" s="52"/>
    </row>
    <row r="1276" spans="3:10" ht="15.75">
      <c r="C1276" s="52"/>
      <c r="J1276" s="52"/>
    </row>
    <row r="1277" spans="3:10" ht="15.75">
      <c r="C1277" s="52"/>
      <c r="J1277" s="52"/>
    </row>
    <row r="1278" spans="3:10" ht="15.75">
      <c r="C1278" s="52"/>
      <c r="J1278" s="52"/>
    </row>
    <row r="1279" spans="3:10" ht="15.75">
      <c r="C1279" s="52"/>
      <c r="J1279" s="52"/>
    </row>
    <row r="1280" spans="3:10" ht="15.75">
      <c r="C1280" s="52"/>
      <c r="J1280" s="52"/>
    </row>
    <row r="1281" spans="3:10" ht="15.75">
      <c r="C1281" s="52"/>
      <c r="J1281" s="52"/>
    </row>
    <row r="1282" spans="3:10" ht="15.75">
      <c r="C1282" s="52"/>
      <c r="J1282" s="52"/>
    </row>
    <row r="1283" spans="3:10" ht="15.75">
      <c r="C1283" s="52"/>
      <c r="J1283" s="52"/>
    </row>
    <row r="1284" spans="3:10" ht="15.75">
      <c r="C1284" s="52"/>
      <c r="J1284" s="52"/>
    </row>
    <row r="1285" spans="3:10" ht="15.75">
      <c r="C1285" s="52"/>
      <c r="J1285" s="52"/>
    </row>
    <row r="1286" spans="3:10" ht="15.75">
      <c r="C1286" s="52"/>
      <c r="J1286" s="52"/>
    </row>
    <row r="1287" spans="3:10" ht="15.75">
      <c r="C1287" s="52"/>
      <c r="J1287" s="52"/>
    </row>
    <row r="1288" spans="3:10" ht="15.75">
      <c r="C1288" s="52"/>
      <c r="J1288" s="52"/>
    </row>
    <row r="1289" spans="3:10" ht="15.75">
      <c r="C1289" s="52"/>
      <c r="J1289" s="52"/>
    </row>
    <row r="1290" spans="3:10" ht="15.75">
      <c r="C1290" s="52"/>
      <c r="J1290" s="52"/>
    </row>
    <row r="1291" spans="3:10" ht="15.75">
      <c r="C1291" s="52"/>
      <c r="J1291" s="52"/>
    </row>
    <row r="1292" spans="3:10" ht="15.75">
      <c r="C1292" s="52"/>
      <c r="J1292" s="52"/>
    </row>
    <row r="1293" spans="3:10" ht="15.75">
      <c r="C1293" s="52"/>
      <c r="J1293" s="52"/>
    </row>
    <row r="1294" spans="3:10" ht="15.75">
      <c r="C1294" s="52"/>
      <c r="J1294" s="52"/>
    </row>
    <row r="1295" spans="3:10" ht="15.75">
      <c r="C1295" s="52"/>
      <c r="J1295" s="52"/>
    </row>
    <row r="1296" spans="3:10" ht="15.75">
      <c r="C1296" s="52"/>
      <c r="J1296" s="52"/>
    </row>
    <row r="1297" spans="3:10" ht="15.75">
      <c r="C1297" s="52"/>
      <c r="J1297" s="52"/>
    </row>
    <row r="1298" spans="3:10" ht="15.75">
      <c r="C1298" s="52"/>
      <c r="J1298" s="52"/>
    </row>
    <row r="1299" spans="3:10" ht="15.75">
      <c r="C1299" s="52"/>
      <c r="J1299" s="52"/>
    </row>
    <row r="1300" spans="3:10" ht="15.75">
      <c r="C1300" s="52"/>
      <c r="J1300" s="52"/>
    </row>
    <row r="1301" spans="3:10" ht="15.75">
      <c r="C1301" s="52"/>
      <c r="J1301" s="52"/>
    </row>
    <row r="1302" spans="3:10" ht="15.75">
      <c r="C1302" s="52"/>
      <c r="J1302" s="52"/>
    </row>
    <row r="1303" spans="3:10" ht="15.75">
      <c r="C1303" s="52"/>
      <c r="J1303" s="52"/>
    </row>
    <row r="1304" spans="3:10" ht="15.75">
      <c r="C1304" s="52"/>
      <c r="J1304" s="52"/>
    </row>
    <row r="1305" spans="3:10" ht="15.75">
      <c r="C1305" s="52"/>
      <c r="J1305" s="52"/>
    </row>
    <row r="1306" spans="3:10" ht="15.75">
      <c r="C1306" s="52"/>
      <c r="J1306" s="52"/>
    </row>
    <row r="1307" spans="3:10" ht="15.75">
      <c r="C1307" s="52"/>
      <c r="J1307" s="52"/>
    </row>
    <row r="1308" spans="3:10" ht="15.75">
      <c r="C1308" s="52"/>
      <c r="J1308" s="52"/>
    </row>
    <row r="1309" spans="3:10" ht="15.75">
      <c r="C1309" s="52"/>
      <c r="J1309" s="52"/>
    </row>
    <row r="1310" spans="3:10" ht="15.75">
      <c r="C1310" s="52"/>
      <c r="J1310" s="52"/>
    </row>
    <row r="1311" spans="3:10" ht="15.75">
      <c r="C1311" s="52"/>
      <c r="J1311" s="52"/>
    </row>
    <row r="1312" spans="3:10" ht="15.75">
      <c r="C1312" s="52"/>
      <c r="J1312" s="52"/>
    </row>
    <row r="1313" spans="3:10" ht="15.75">
      <c r="C1313" s="52"/>
      <c r="J1313" s="52"/>
    </row>
    <row r="1314" spans="3:10" ht="15.75">
      <c r="C1314" s="52"/>
      <c r="J1314" s="52"/>
    </row>
    <row r="1315" spans="3:10" ht="15.75">
      <c r="C1315" s="52"/>
      <c r="J1315" s="52"/>
    </row>
    <row r="1316" spans="3:10" ht="15.75">
      <c r="C1316" s="52"/>
      <c r="J1316" s="52"/>
    </row>
    <row r="1317" spans="3:10" ht="15.75">
      <c r="C1317" s="52"/>
      <c r="J1317" s="52"/>
    </row>
    <row r="1318" spans="3:10" ht="15.75">
      <c r="C1318" s="52"/>
      <c r="J1318" s="52"/>
    </row>
    <row r="1319" spans="3:10" ht="15.75">
      <c r="C1319" s="52"/>
      <c r="J1319" s="52"/>
    </row>
    <row r="1320" spans="3:10" ht="15.75">
      <c r="C1320" s="52"/>
      <c r="J1320" s="52"/>
    </row>
    <row r="1321" spans="3:10" ht="15.75">
      <c r="C1321" s="52"/>
      <c r="J1321" s="52"/>
    </row>
    <row r="1322" spans="3:10" ht="15.75">
      <c r="C1322" s="52"/>
      <c r="J1322" s="52"/>
    </row>
    <row r="1323" spans="3:10" ht="15.75">
      <c r="C1323" s="52"/>
      <c r="J1323" s="52"/>
    </row>
    <row r="1324" spans="3:10" ht="15.75">
      <c r="C1324" s="52"/>
      <c r="J1324" s="52"/>
    </row>
    <row r="1325" spans="3:10" ht="15.75">
      <c r="C1325" s="52"/>
      <c r="J1325" s="52"/>
    </row>
    <row r="1326" spans="3:10" ht="15.75">
      <c r="C1326" s="52"/>
      <c r="J1326" s="52"/>
    </row>
    <row r="1327" spans="3:10" ht="15.75">
      <c r="C1327" s="52"/>
      <c r="J1327" s="52"/>
    </row>
    <row r="1328" spans="3:10" ht="15.75">
      <c r="C1328" s="52"/>
      <c r="J1328" s="52"/>
    </row>
    <row r="1329" spans="3:10" ht="15.75">
      <c r="C1329" s="52"/>
      <c r="J1329" s="52"/>
    </row>
    <row r="1330" spans="3:10" ht="15.75">
      <c r="C1330" s="52"/>
      <c r="J1330" s="52"/>
    </row>
    <row r="1331" spans="3:10" ht="15.75">
      <c r="C1331" s="52"/>
      <c r="J1331" s="52"/>
    </row>
    <row r="1332" spans="3:10" ht="15.75">
      <c r="C1332" s="52"/>
      <c r="J1332" s="52"/>
    </row>
    <row r="1333" spans="3:10" ht="15.75">
      <c r="C1333" s="52"/>
      <c r="J1333" s="52"/>
    </row>
    <row r="1334" spans="3:10" ht="15.75">
      <c r="C1334" s="52"/>
      <c r="J1334" s="52"/>
    </row>
    <row r="1335" spans="3:10" ht="15.75">
      <c r="C1335" s="52"/>
      <c r="J1335" s="52"/>
    </row>
    <row r="1336" spans="3:10" ht="15.75">
      <c r="C1336" s="52"/>
      <c r="J1336" s="52"/>
    </row>
    <row r="1337" spans="3:10" ht="15.75">
      <c r="C1337" s="52"/>
      <c r="J1337" s="52"/>
    </row>
    <row r="1338" spans="3:10" ht="15.75">
      <c r="C1338" s="52"/>
      <c r="J1338" s="52"/>
    </row>
    <row r="1339" spans="3:10" ht="15.75">
      <c r="C1339" s="52"/>
      <c r="J1339" s="52"/>
    </row>
    <row r="1340" spans="3:10" ht="15.75">
      <c r="C1340" s="52"/>
      <c r="J1340" s="52"/>
    </row>
    <row r="1341" spans="3:10" ht="15.75">
      <c r="C1341" s="52"/>
      <c r="J1341" s="52"/>
    </row>
    <row r="1342" spans="3:10" ht="15.75">
      <c r="C1342" s="52"/>
      <c r="J1342" s="52"/>
    </row>
    <row r="1343" spans="3:10" ht="15.75">
      <c r="C1343" s="52"/>
      <c r="J1343" s="52"/>
    </row>
    <row r="1344" spans="3:10" ht="15.75">
      <c r="C1344" s="52"/>
      <c r="J1344" s="52"/>
    </row>
    <row r="1345" spans="3:10" ht="15.75">
      <c r="C1345" s="52"/>
      <c r="J1345" s="52"/>
    </row>
    <row r="1346" spans="3:10" ht="15.75">
      <c r="C1346" s="52"/>
      <c r="J1346" s="52"/>
    </row>
    <row r="1347" spans="3:10" ht="15.75">
      <c r="C1347" s="52"/>
      <c r="J1347" s="52"/>
    </row>
    <row r="1348" spans="3:10" ht="15.75">
      <c r="C1348" s="52"/>
      <c r="J1348" s="52"/>
    </row>
    <row r="1349" spans="3:10" ht="15.75">
      <c r="C1349" s="52"/>
      <c r="J1349" s="52"/>
    </row>
    <row r="1350" spans="3:10" ht="15.75">
      <c r="C1350" s="52"/>
      <c r="J1350" s="52"/>
    </row>
    <row r="1351" spans="3:10" ht="15.75">
      <c r="C1351" s="52"/>
      <c r="J1351" s="52"/>
    </row>
    <row r="1352" spans="3:10" ht="15.75">
      <c r="C1352" s="52"/>
      <c r="J1352" s="52"/>
    </row>
    <row r="1353" spans="3:10" ht="15.75">
      <c r="C1353" s="52"/>
      <c r="J1353" s="52"/>
    </row>
    <row r="1354" spans="3:10" ht="15.75">
      <c r="C1354" s="52"/>
      <c r="J1354" s="52"/>
    </row>
    <row r="1355" spans="3:10" ht="15.75">
      <c r="C1355" s="52"/>
      <c r="J1355" s="52"/>
    </row>
    <row r="1356" spans="3:10" ht="15.75">
      <c r="C1356" s="52"/>
      <c r="J1356" s="52"/>
    </row>
    <row r="1357" spans="3:10" ht="15.75">
      <c r="C1357" s="52"/>
      <c r="J1357" s="52"/>
    </row>
    <row r="1358" spans="3:10" ht="15.75">
      <c r="C1358" s="52"/>
      <c r="J1358" s="52"/>
    </row>
    <row r="1359" spans="3:10" ht="15.75">
      <c r="C1359" s="52"/>
      <c r="J1359" s="52"/>
    </row>
    <row r="1360" spans="3:10" ht="15.75">
      <c r="C1360" s="52"/>
      <c r="J1360" s="52"/>
    </row>
    <row r="1361" spans="3:10" ht="15.75">
      <c r="C1361" s="52"/>
      <c r="J1361" s="52"/>
    </row>
    <row r="1362" spans="3:10" ht="15.75">
      <c r="C1362" s="52"/>
      <c r="J1362" s="52"/>
    </row>
    <row r="1363" spans="3:10" ht="15.75">
      <c r="C1363" s="52"/>
      <c r="J1363" s="52"/>
    </row>
    <row r="1364" spans="3:10" ht="15.75">
      <c r="C1364" s="52"/>
      <c r="J1364" s="52"/>
    </row>
    <row r="1365" spans="3:10" ht="15.75">
      <c r="C1365" s="52"/>
      <c r="J1365" s="52"/>
    </row>
    <row r="1366" spans="3:10" ht="15.75">
      <c r="C1366" s="52"/>
      <c r="J1366" s="52"/>
    </row>
    <row r="1367" spans="3:10" ht="15.75">
      <c r="C1367" s="52"/>
      <c r="J1367" s="52"/>
    </row>
    <row r="1368" spans="3:10" ht="15.75">
      <c r="C1368" s="52"/>
      <c r="J1368" s="52"/>
    </row>
    <row r="1369" spans="3:10" ht="15.75">
      <c r="C1369" s="52"/>
      <c r="J1369" s="52"/>
    </row>
    <row r="1370" spans="3:10" ht="15.75">
      <c r="C1370" s="52"/>
      <c r="J1370" s="52"/>
    </row>
    <row r="1371" spans="3:10" ht="15.75">
      <c r="C1371" s="52"/>
      <c r="J1371" s="52"/>
    </row>
    <row r="1372" spans="3:10" ht="15.75">
      <c r="C1372" s="52"/>
      <c r="J1372" s="52"/>
    </row>
    <row r="1373" spans="3:10" ht="15.75">
      <c r="C1373" s="52"/>
      <c r="J1373" s="52"/>
    </row>
    <row r="1374" spans="3:10" ht="15.75">
      <c r="C1374" s="52"/>
      <c r="J1374" s="52"/>
    </row>
    <row r="1375" spans="3:10" ht="15.75">
      <c r="C1375" s="52"/>
      <c r="J1375" s="52"/>
    </row>
    <row r="1376" spans="3:10" ht="15.75">
      <c r="C1376" s="52"/>
      <c r="J1376" s="52"/>
    </row>
    <row r="1377" spans="3:10" ht="15.75">
      <c r="C1377" s="52"/>
      <c r="J1377" s="52"/>
    </row>
    <row r="1378" spans="3:10" ht="15.75">
      <c r="C1378" s="52"/>
      <c r="J1378" s="52"/>
    </row>
    <row r="1379" spans="3:10" ht="15.75">
      <c r="C1379" s="52"/>
      <c r="J1379" s="52"/>
    </row>
    <row r="1380" spans="3:10" ht="15.75">
      <c r="C1380" s="52"/>
      <c r="J1380" s="52"/>
    </row>
    <row r="1381" spans="3:10" ht="15.75">
      <c r="C1381" s="52"/>
      <c r="J1381" s="52"/>
    </row>
    <row r="1382" spans="3:10" ht="15.75">
      <c r="C1382" s="52"/>
      <c r="J1382" s="52"/>
    </row>
    <row r="1383" spans="3:10" ht="15.75">
      <c r="C1383" s="52"/>
      <c r="J1383" s="52"/>
    </row>
    <row r="1384" spans="3:10" ht="15.75">
      <c r="C1384" s="52"/>
      <c r="J1384" s="52"/>
    </row>
    <row r="1385" spans="3:10" ht="15.75">
      <c r="C1385" s="52"/>
      <c r="J1385" s="52"/>
    </row>
    <row r="1386" spans="3:10" ht="15.75">
      <c r="C1386" s="52"/>
      <c r="J1386" s="52"/>
    </row>
    <row r="1387" spans="3:10" ht="15.75">
      <c r="C1387" s="52"/>
      <c r="J1387" s="52"/>
    </row>
    <row r="1388" spans="3:10" ht="15.75">
      <c r="C1388" s="52"/>
      <c r="J1388" s="52"/>
    </row>
    <row r="1389" spans="3:10" ht="15.75">
      <c r="C1389" s="52"/>
      <c r="J1389" s="52"/>
    </row>
    <row r="1390" spans="3:10" ht="15.75">
      <c r="C1390" s="52"/>
      <c r="J1390" s="52"/>
    </row>
    <row r="1391" spans="3:10" ht="15.75">
      <c r="C1391" s="52"/>
      <c r="J1391" s="52"/>
    </row>
    <row r="1392" spans="3:10" ht="15.75">
      <c r="C1392" s="52"/>
      <c r="J1392" s="52"/>
    </row>
    <row r="1393" spans="3:10" ht="15.75">
      <c r="C1393" s="52"/>
      <c r="J1393" s="52"/>
    </row>
    <row r="1394" spans="3:10" ht="15.75">
      <c r="C1394" s="52"/>
      <c r="J1394" s="52"/>
    </row>
    <row r="1395" spans="3:10" ht="15.75">
      <c r="C1395" s="52"/>
      <c r="J1395" s="52"/>
    </row>
    <row r="1396" spans="3:10" ht="15.75">
      <c r="C1396" s="52"/>
      <c r="J1396" s="52"/>
    </row>
    <row r="1397" spans="3:10" ht="15.75">
      <c r="C1397" s="52"/>
      <c r="J1397" s="52"/>
    </row>
    <row r="1398" spans="3:10" ht="15.75">
      <c r="C1398" s="52"/>
      <c r="J1398" s="52"/>
    </row>
    <row r="1399" spans="3:10" ht="15.75">
      <c r="C1399" s="52"/>
      <c r="J1399" s="52"/>
    </row>
    <row r="1400" spans="3:10" ht="15.75">
      <c r="C1400" s="52"/>
      <c r="J1400" s="52"/>
    </row>
    <row r="1401" spans="3:10" ht="15.75">
      <c r="C1401" s="52"/>
      <c r="J1401" s="52"/>
    </row>
    <row r="1402" spans="3:10" ht="15.75">
      <c r="C1402" s="52"/>
      <c r="J1402" s="52"/>
    </row>
    <row r="1403" spans="3:10" ht="15.75">
      <c r="C1403" s="52"/>
      <c r="J1403" s="52"/>
    </row>
    <row r="1404" spans="3:10" ht="15.75">
      <c r="C1404" s="52"/>
      <c r="J1404" s="52"/>
    </row>
    <row r="1405" spans="3:10" ht="15.75">
      <c r="C1405" s="52"/>
      <c r="J1405" s="52"/>
    </row>
    <row r="1406" spans="3:10" ht="15.75">
      <c r="C1406" s="52"/>
      <c r="J1406" s="52"/>
    </row>
    <row r="1407" spans="3:10" ht="15.75">
      <c r="C1407" s="52"/>
      <c r="J1407" s="52"/>
    </row>
    <row r="1408" spans="3:10" ht="15.75">
      <c r="C1408" s="52"/>
      <c r="J1408" s="52"/>
    </row>
    <row r="1409" spans="3:10" ht="15.75">
      <c r="C1409" s="52"/>
      <c r="J1409" s="52"/>
    </row>
    <row r="1410" spans="3:10" ht="15.75">
      <c r="C1410" s="52"/>
      <c r="J1410" s="52"/>
    </row>
    <row r="1411" spans="3:10" ht="15.75">
      <c r="C1411" s="52"/>
      <c r="J1411" s="52"/>
    </row>
    <row r="1412" spans="3:10" ht="15.75">
      <c r="C1412" s="52"/>
      <c r="J1412" s="52"/>
    </row>
    <row r="1413" spans="3:10" ht="15.75">
      <c r="C1413" s="52"/>
      <c r="J1413" s="52"/>
    </row>
    <row r="1414" spans="3:10" ht="15.75">
      <c r="C1414" s="52"/>
      <c r="J1414" s="52"/>
    </row>
    <row r="1415" spans="3:10" ht="15.75">
      <c r="C1415" s="52"/>
      <c r="J1415" s="52"/>
    </row>
    <row r="1416" spans="3:10" ht="15.75">
      <c r="C1416" s="52"/>
      <c r="J1416" s="52"/>
    </row>
    <row r="1417" spans="3:10" ht="15.75">
      <c r="C1417" s="52"/>
      <c r="J1417" s="52"/>
    </row>
    <row r="1418" spans="3:10" ht="15.75">
      <c r="C1418" s="52"/>
      <c r="J1418" s="52"/>
    </row>
    <row r="1419" spans="3:10" ht="15.75">
      <c r="C1419" s="52"/>
      <c r="J1419" s="52"/>
    </row>
    <row r="1420" spans="3:10" ht="15.75">
      <c r="C1420" s="52"/>
      <c r="J1420" s="52"/>
    </row>
    <row r="1421" spans="3:10" ht="15.75">
      <c r="C1421" s="52"/>
      <c r="J1421" s="52"/>
    </row>
    <row r="1422" spans="3:10" ht="15.75">
      <c r="C1422" s="52"/>
      <c r="J1422" s="52"/>
    </row>
    <row r="1423" spans="3:10" ht="15.75">
      <c r="C1423" s="52"/>
      <c r="J1423" s="52"/>
    </row>
    <row r="1424" spans="3:10" ht="15.75">
      <c r="C1424" s="52"/>
      <c r="J1424" s="52"/>
    </row>
    <row r="1425" spans="3:10" ht="15.75">
      <c r="C1425" s="52"/>
      <c r="J1425" s="52"/>
    </row>
    <row r="1426" spans="3:10" ht="15.75">
      <c r="C1426" s="52"/>
      <c r="J1426" s="52"/>
    </row>
    <row r="1427" spans="3:10" ht="15.75">
      <c r="C1427" s="52"/>
      <c r="J1427" s="52"/>
    </row>
    <row r="1428" spans="3:10" ht="15.75">
      <c r="C1428" s="52"/>
      <c r="J1428" s="52"/>
    </row>
    <row r="1429" spans="3:10" ht="15.75">
      <c r="C1429" s="52"/>
      <c r="J1429" s="52"/>
    </row>
    <row r="1430" spans="3:10" ht="15.75">
      <c r="C1430" s="52"/>
      <c r="J1430" s="52"/>
    </row>
    <row r="1431" spans="3:10" ht="15.75">
      <c r="C1431" s="52"/>
      <c r="J1431" s="52"/>
    </row>
    <row r="1432" spans="3:10" ht="15.75">
      <c r="C1432" s="52"/>
      <c r="J1432" s="52"/>
    </row>
    <row r="1433" spans="3:10" ht="15.75">
      <c r="C1433" s="52"/>
      <c r="J1433" s="52"/>
    </row>
    <row r="1434" spans="3:10" ht="15.75">
      <c r="C1434" s="52"/>
      <c r="J1434" s="52"/>
    </row>
    <row r="1435" spans="3:10" ht="15.75">
      <c r="C1435" s="52"/>
      <c r="J1435" s="52"/>
    </row>
    <row r="1436" spans="3:10" ht="15.75">
      <c r="C1436" s="52"/>
      <c r="J1436" s="52"/>
    </row>
    <row r="1437" spans="3:10" ht="15.75">
      <c r="C1437" s="52"/>
      <c r="J1437" s="52"/>
    </row>
    <row r="1438" spans="3:10" ht="15.75">
      <c r="C1438" s="52"/>
      <c r="J1438" s="52"/>
    </row>
    <row r="1439" spans="3:10" ht="15.75">
      <c r="C1439" s="52"/>
      <c r="J1439" s="52"/>
    </row>
    <row r="1440" spans="3:10" ht="15.75">
      <c r="C1440" s="52"/>
      <c r="J1440" s="52"/>
    </row>
    <row r="1441" spans="3:10" ht="15.75">
      <c r="C1441" s="52"/>
      <c r="J1441" s="52"/>
    </row>
    <row r="1442" spans="3:10" ht="15.75">
      <c r="C1442" s="52"/>
      <c r="J1442" s="52"/>
    </row>
    <row r="1443" spans="3:10" ht="15.75">
      <c r="C1443" s="52"/>
      <c r="J1443" s="52"/>
    </row>
    <row r="1444" spans="3:10" ht="15.75">
      <c r="C1444" s="52"/>
      <c r="J1444" s="52"/>
    </row>
    <row r="1445" spans="3:10" ht="15.75">
      <c r="C1445" s="52"/>
      <c r="J1445" s="52"/>
    </row>
    <row r="1446" spans="3:10" ht="15.75">
      <c r="C1446" s="52"/>
      <c r="J1446" s="52"/>
    </row>
    <row r="1447" spans="3:10" ht="15.75">
      <c r="C1447" s="52"/>
      <c r="J1447" s="52"/>
    </row>
    <row r="1448" spans="3:10" ht="15.75">
      <c r="C1448" s="52"/>
      <c r="J1448" s="52"/>
    </row>
    <row r="1449" spans="3:10" ht="15.75">
      <c r="C1449" s="52"/>
      <c r="J1449" s="52"/>
    </row>
    <row r="1450" spans="3:10" ht="15.75">
      <c r="C1450" s="52"/>
      <c r="J1450" s="52"/>
    </row>
    <row r="1451" spans="3:10" ht="15.75">
      <c r="C1451" s="52"/>
      <c r="J1451" s="52"/>
    </row>
    <row r="1452" spans="3:10" ht="15.75">
      <c r="C1452" s="52"/>
      <c r="J1452" s="52"/>
    </row>
    <row r="1453" spans="3:10" ht="15.75">
      <c r="C1453" s="52"/>
      <c r="J1453" s="52"/>
    </row>
    <row r="1454" spans="3:10" ht="15.75">
      <c r="C1454" s="52"/>
      <c r="J1454" s="52"/>
    </row>
    <row r="1455" spans="3:10" ht="15.75">
      <c r="C1455" s="52"/>
      <c r="J1455" s="52"/>
    </row>
    <row r="1456" spans="3:10" ht="15.75">
      <c r="C1456" s="52"/>
      <c r="J1456" s="52"/>
    </row>
    <row r="1457" spans="3:10" ht="15.75">
      <c r="C1457" s="52"/>
      <c r="J1457" s="52"/>
    </row>
    <row r="1458" spans="3:10" ht="15.75">
      <c r="C1458" s="52"/>
      <c r="J1458" s="52"/>
    </row>
    <row r="1459" spans="3:10" ht="15.75">
      <c r="C1459" s="52"/>
      <c r="J1459" s="52"/>
    </row>
    <row r="1460" spans="3:10" ht="15.75">
      <c r="C1460" s="52"/>
      <c r="J1460" s="52"/>
    </row>
    <row r="1461" spans="3:10" ht="15.75">
      <c r="C1461" s="52"/>
      <c r="J1461" s="52"/>
    </row>
    <row r="1462" spans="3:10" ht="15.75">
      <c r="C1462" s="52"/>
      <c r="J1462" s="52"/>
    </row>
    <row r="1463" spans="3:10" ht="15.75">
      <c r="C1463" s="52"/>
      <c r="J1463" s="52"/>
    </row>
    <row r="1464" spans="3:10" ht="15.75">
      <c r="C1464" s="52"/>
      <c r="J1464" s="52"/>
    </row>
    <row r="1465" spans="3:10" ht="15.75">
      <c r="C1465" s="52"/>
      <c r="J1465" s="52"/>
    </row>
    <row r="1466" spans="3:10" ht="15.75">
      <c r="C1466" s="52"/>
      <c r="J1466" s="52"/>
    </row>
    <row r="1467" spans="3:10" ht="15.75">
      <c r="C1467" s="52"/>
      <c r="J1467" s="52"/>
    </row>
    <row r="1468" spans="3:10" ht="15.75">
      <c r="C1468" s="52"/>
      <c r="J1468" s="52"/>
    </row>
    <row r="1469" spans="3:10" ht="15.75">
      <c r="C1469" s="52"/>
      <c r="J1469" s="52"/>
    </row>
    <row r="1470" spans="3:10" ht="15.75">
      <c r="C1470" s="52"/>
      <c r="J1470" s="52"/>
    </row>
    <row r="1471" spans="3:10" ht="15.75">
      <c r="C1471" s="52"/>
      <c r="J1471" s="52"/>
    </row>
    <row r="1472" spans="3:10" ht="15.75">
      <c r="C1472" s="52"/>
      <c r="J1472" s="52"/>
    </row>
    <row r="1473" spans="3:10" ht="15.75">
      <c r="C1473" s="52"/>
      <c r="J1473" s="52"/>
    </row>
    <row r="1474" spans="3:10" ht="15.75">
      <c r="C1474" s="52"/>
      <c r="J1474" s="52"/>
    </row>
    <row r="1475" spans="3:10" ht="15.75">
      <c r="C1475" s="52"/>
      <c r="J1475" s="52"/>
    </row>
    <row r="1476" spans="3:10" ht="15.75">
      <c r="C1476" s="52"/>
      <c r="J1476" s="52"/>
    </row>
    <row r="1477" spans="3:10" ht="15.75">
      <c r="C1477" s="52"/>
      <c r="J1477" s="52"/>
    </row>
    <row r="1478" spans="3:10" ht="15.75">
      <c r="C1478" s="52"/>
      <c r="J1478" s="52"/>
    </row>
    <row r="1479" spans="3:10" ht="15.75">
      <c r="C1479" s="52"/>
      <c r="J1479" s="52"/>
    </row>
    <row r="1480" spans="3:10" ht="15.75">
      <c r="C1480" s="52"/>
      <c r="J1480" s="52"/>
    </row>
    <row r="1481" spans="3:10" ht="15.75">
      <c r="C1481" s="52"/>
      <c r="J1481" s="52"/>
    </row>
    <row r="1482" spans="3:10" ht="15.75">
      <c r="C1482" s="52"/>
      <c r="J1482" s="52"/>
    </row>
    <row r="1483" spans="3:10" ht="15.75">
      <c r="C1483" s="52"/>
      <c r="J1483" s="52"/>
    </row>
    <row r="1484" spans="3:10" ht="15.75">
      <c r="C1484" s="52"/>
      <c r="J1484" s="52"/>
    </row>
    <row r="1485" spans="3:10" ht="15.75">
      <c r="C1485" s="52"/>
      <c r="J1485" s="52"/>
    </row>
    <row r="1486" spans="3:10" ht="15.75">
      <c r="C1486" s="52"/>
      <c r="J1486" s="52"/>
    </row>
    <row r="1487" spans="3:10" ht="15.75">
      <c r="C1487" s="52"/>
      <c r="J1487" s="52"/>
    </row>
    <row r="1488" spans="3:10" ht="15.75">
      <c r="C1488" s="52"/>
      <c r="J1488" s="52"/>
    </row>
    <row r="1489" spans="3:10" ht="15.75">
      <c r="C1489" s="52"/>
      <c r="J1489" s="52"/>
    </row>
    <row r="1490" spans="3:10" ht="15.75">
      <c r="C1490" s="52"/>
      <c r="J1490" s="52"/>
    </row>
    <row r="1491" spans="3:10" ht="15.75">
      <c r="C1491" s="52"/>
      <c r="J1491" s="52"/>
    </row>
    <row r="1492" spans="3:10" ht="15.75">
      <c r="C1492" s="52"/>
      <c r="J1492" s="52"/>
    </row>
    <row r="1493" spans="3:10" ht="15.75">
      <c r="C1493" s="52"/>
      <c r="J1493" s="52"/>
    </row>
    <row r="1494" spans="3:10" ht="15.75">
      <c r="C1494" s="52"/>
      <c r="J1494" s="52"/>
    </row>
    <row r="1495" spans="3:10" ht="15.75">
      <c r="C1495" s="52"/>
      <c r="J1495" s="52"/>
    </row>
    <row r="1496" spans="3:10" ht="15.75">
      <c r="C1496" s="52"/>
      <c r="J1496" s="52"/>
    </row>
    <row r="1497" spans="3:10" ht="15.75">
      <c r="C1497" s="52"/>
      <c r="J1497" s="52"/>
    </row>
    <row r="1498" spans="3:10" ht="15.75">
      <c r="C1498" s="52"/>
      <c r="J1498" s="52"/>
    </row>
    <row r="1499" spans="3:10" ht="15.75">
      <c r="C1499" s="52"/>
      <c r="J1499" s="52"/>
    </row>
    <row r="1500" spans="3:10" ht="15.75">
      <c r="C1500" s="52"/>
      <c r="J1500" s="52"/>
    </row>
    <row r="1501" spans="3:10" ht="15.75">
      <c r="C1501" s="52"/>
      <c r="J1501" s="52"/>
    </row>
    <row r="1502" spans="3:10" ht="15.75">
      <c r="C1502" s="52"/>
      <c r="J1502" s="52"/>
    </row>
    <row r="1503" spans="3:10" ht="15.75">
      <c r="C1503" s="52"/>
      <c r="J1503" s="52"/>
    </row>
    <row r="1504" spans="3:10" ht="15.75">
      <c r="C1504" s="52"/>
      <c r="J1504" s="52"/>
    </row>
    <row r="1505" spans="3:10" ht="15.75">
      <c r="C1505" s="52"/>
      <c r="J1505" s="52"/>
    </row>
    <row r="1506" spans="3:10" ht="15.75">
      <c r="C1506" s="52"/>
      <c r="J1506" s="52"/>
    </row>
    <row r="1507" spans="3:10" ht="15.75">
      <c r="C1507" s="52"/>
      <c r="J1507" s="52"/>
    </row>
    <row r="1508" spans="3:10" ht="15.75">
      <c r="C1508" s="52"/>
      <c r="J1508" s="52"/>
    </row>
    <row r="1509" spans="3:10" ht="15.75">
      <c r="C1509" s="52"/>
      <c r="J1509" s="52"/>
    </row>
    <row r="1510" spans="3:10" ht="15.75">
      <c r="C1510" s="52"/>
      <c r="J1510" s="52"/>
    </row>
    <row r="1511" spans="3:10" ht="15.75">
      <c r="C1511" s="52"/>
      <c r="J1511" s="52"/>
    </row>
    <row r="1512" spans="3:10" ht="15.75">
      <c r="C1512" s="52"/>
      <c r="J1512" s="52"/>
    </row>
    <row r="1513" spans="3:10" ht="15.75">
      <c r="C1513" s="52"/>
      <c r="J1513" s="52"/>
    </row>
    <row r="1514" spans="3:10" ht="15.75">
      <c r="C1514" s="52"/>
      <c r="J1514" s="52"/>
    </row>
    <row r="1515" spans="3:10" ht="15.75">
      <c r="C1515" s="52"/>
      <c r="J1515" s="52"/>
    </row>
    <row r="1516" spans="3:10" ht="15.75">
      <c r="C1516" s="52"/>
      <c r="J1516" s="52"/>
    </row>
    <row r="1517" spans="3:10" ht="15.75">
      <c r="C1517" s="52"/>
      <c r="J1517" s="52"/>
    </row>
    <row r="1518" spans="3:10" ht="15.75">
      <c r="C1518" s="52"/>
      <c r="J1518" s="52"/>
    </row>
    <row r="1519" spans="3:10" ht="15.75">
      <c r="C1519" s="52"/>
      <c r="J1519" s="52"/>
    </row>
    <row r="1520" spans="3:10" ht="15.75">
      <c r="C1520" s="52"/>
      <c r="J1520" s="52"/>
    </row>
    <row r="1521" spans="3:10" ht="15.75">
      <c r="C1521" s="52"/>
      <c r="J1521" s="52"/>
    </row>
    <row r="1522" spans="3:10" ht="15.75">
      <c r="C1522" s="52"/>
      <c r="J1522" s="52"/>
    </row>
    <row r="1523" spans="3:10" ht="15.75">
      <c r="C1523" s="52"/>
      <c r="J1523" s="52"/>
    </row>
    <row r="1524" spans="3:10" ht="15.75">
      <c r="C1524" s="52"/>
      <c r="J1524" s="52"/>
    </row>
    <row r="1525" spans="3:10" ht="15.75">
      <c r="C1525" s="52"/>
      <c r="J1525" s="52"/>
    </row>
    <row r="1526" spans="3:10" ht="15.75">
      <c r="C1526" s="52"/>
      <c r="J1526" s="52"/>
    </row>
    <row r="1527" spans="3:10" ht="15.75">
      <c r="C1527" s="52"/>
      <c r="J1527" s="52"/>
    </row>
    <row r="1528" spans="3:10" ht="15.75">
      <c r="C1528" s="52"/>
      <c r="J1528" s="52"/>
    </row>
    <row r="1529" spans="3:10" ht="15.75">
      <c r="C1529" s="52"/>
      <c r="J1529" s="52"/>
    </row>
    <row r="1530" spans="3:10" ht="15.75">
      <c r="C1530" s="52"/>
      <c r="J1530" s="52"/>
    </row>
    <row r="1531" spans="3:10" ht="15.75">
      <c r="C1531" s="52"/>
      <c r="J1531" s="52"/>
    </row>
    <row r="1532" spans="3:10" ht="15.75">
      <c r="C1532" s="52"/>
      <c r="J1532" s="52"/>
    </row>
    <row r="1533" spans="3:10" ht="15.75">
      <c r="C1533" s="52"/>
      <c r="J1533" s="52"/>
    </row>
    <row r="1534" spans="3:10" ht="15.75">
      <c r="C1534" s="52"/>
      <c r="J1534" s="52"/>
    </row>
    <row r="1535" spans="3:10" ht="15.75">
      <c r="C1535" s="52"/>
      <c r="J1535" s="52"/>
    </row>
    <row r="1536" spans="3:10" ht="15.75">
      <c r="C1536" s="52"/>
      <c r="J1536" s="52"/>
    </row>
    <row r="1537" spans="3:10" ht="15.75">
      <c r="C1537" s="52"/>
      <c r="J1537" s="52"/>
    </row>
    <row r="1538" spans="3:10" ht="15.75">
      <c r="C1538" s="52"/>
      <c r="J1538" s="52"/>
    </row>
    <row r="1539" spans="3:10" ht="15.75">
      <c r="C1539" s="52"/>
      <c r="J1539" s="52"/>
    </row>
    <row r="1540" spans="3:10" ht="15.75">
      <c r="C1540" s="52"/>
      <c r="J1540" s="52"/>
    </row>
    <row r="1541" spans="3:10" ht="15.75">
      <c r="C1541" s="52"/>
      <c r="J1541" s="52"/>
    </row>
    <row r="1542" spans="3:10" ht="15.75">
      <c r="C1542" s="52"/>
      <c r="J1542" s="52"/>
    </row>
    <row r="1543" spans="3:10" ht="15.75">
      <c r="C1543" s="52"/>
      <c r="J1543" s="52"/>
    </row>
    <row r="1544" spans="3:10" ht="15.75">
      <c r="C1544" s="52"/>
      <c r="J1544" s="52"/>
    </row>
    <row r="1545" spans="3:10" ht="15.75">
      <c r="C1545" s="52"/>
      <c r="J1545" s="52"/>
    </row>
    <row r="1546" spans="3:10" ht="15.75">
      <c r="C1546" s="52"/>
      <c r="J1546" s="52"/>
    </row>
    <row r="1547" spans="3:10" ht="15.75">
      <c r="C1547" s="52"/>
      <c r="J1547" s="52"/>
    </row>
    <row r="1548" spans="3:10" ht="15.75">
      <c r="C1548" s="52"/>
      <c r="J1548" s="52"/>
    </row>
    <row r="1549" spans="3:10" ht="15.75">
      <c r="C1549" s="52"/>
      <c r="J1549" s="52"/>
    </row>
    <row r="1550" spans="3:10" ht="15.75">
      <c r="C1550" s="52"/>
      <c r="J1550" s="52"/>
    </row>
    <row r="1551" spans="3:10" ht="15.75">
      <c r="C1551" s="52"/>
      <c r="J1551" s="52"/>
    </row>
    <row r="1552" spans="3:10" ht="15.75">
      <c r="C1552" s="52"/>
      <c r="J1552" s="52"/>
    </row>
    <row r="1553" spans="3:10" ht="15.75">
      <c r="C1553" s="52"/>
      <c r="J1553" s="52"/>
    </row>
    <row r="1554" spans="3:10" ht="15.75">
      <c r="C1554" s="52"/>
      <c r="J1554" s="52"/>
    </row>
    <row r="1555" spans="3:10" ht="15.75">
      <c r="C1555" s="52"/>
      <c r="J1555" s="52"/>
    </row>
    <row r="1556" spans="3:10" ht="15.75">
      <c r="C1556" s="52"/>
      <c r="J1556" s="52"/>
    </row>
    <row r="1557" spans="3:10" ht="15.75">
      <c r="C1557" s="52"/>
      <c r="J1557" s="52"/>
    </row>
    <row r="1558" spans="3:10" ht="15.75">
      <c r="C1558" s="52"/>
      <c r="J1558" s="52"/>
    </row>
    <row r="1559" spans="3:10" ht="15.75">
      <c r="C1559" s="52"/>
      <c r="J1559" s="52"/>
    </row>
    <row r="1560" spans="3:10" ht="15.75">
      <c r="C1560" s="52"/>
      <c r="J1560" s="52"/>
    </row>
    <row r="1561" spans="3:10" ht="15.75">
      <c r="C1561" s="52"/>
      <c r="J1561" s="52"/>
    </row>
    <row r="1562" spans="3:10" ht="15.75">
      <c r="C1562" s="52"/>
      <c r="J1562" s="52"/>
    </row>
    <row r="1563" spans="3:10" ht="15.75">
      <c r="C1563" s="52"/>
      <c r="J1563" s="52"/>
    </row>
    <row r="1564" spans="3:10" ht="15.75">
      <c r="C1564" s="52"/>
      <c r="J1564" s="52"/>
    </row>
    <row r="1565" spans="3:10" ht="15.75">
      <c r="C1565" s="52"/>
      <c r="J1565" s="52"/>
    </row>
    <row r="1566" spans="3:10" ht="15.75">
      <c r="C1566" s="52"/>
      <c r="J1566" s="52"/>
    </row>
    <row r="1567" spans="3:10" ht="15.75">
      <c r="C1567" s="52"/>
      <c r="J1567" s="52"/>
    </row>
    <row r="1568" spans="3:10" ht="15.75">
      <c r="C1568" s="52"/>
      <c r="J1568" s="52"/>
    </row>
    <row r="1569" spans="3:10" ht="15.75">
      <c r="C1569" s="52"/>
      <c r="J1569" s="52"/>
    </row>
    <row r="1570" spans="3:10" ht="15.75">
      <c r="C1570" s="52"/>
      <c r="J1570" s="52"/>
    </row>
    <row r="1571" spans="3:10" ht="15.75">
      <c r="C1571" s="52"/>
      <c r="J1571" s="52"/>
    </row>
    <row r="1572" spans="3:10" ht="15.75">
      <c r="C1572" s="52"/>
      <c r="J1572" s="52"/>
    </row>
    <row r="1573" spans="3:10" ht="15.75">
      <c r="C1573" s="52"/>
      <c r="J1573" s="52"/>
    </row>
    <row r="1574" spans="3:10" ht="15.75">
      <c r="C1574" s="52"/>
      <c r="J1574" s="52"/>
    </row>
    <row r="1575" spans="3:10" ht="15.75">
      <c r="C1575" s="52"/>
      <c r="J1575" s="52"/>
    </row>
    <row r="1576" spans="3:10" ht="15.75">
      <c r="C1576" s="52"/>
      <c r="J1576" s="52"/>
    </row>
    <row r="1577" spans="3:10" ht="15.75">
      <c r="C1577" s="52"/>
      <c r="J1577" s="52"/>
    </row>
    <row r="1578" spans="3:10" ht="15.75">
      <c r="C1578" s="52"/>
      <c r="J1578" s="52"/>
    </row>
    <row r="1579" spans="3:10" ht="15.75">
      <c r="C1579" s="52"/>
      <c r="J1579" s="52"/>
    </row>
    <row r="1580" spans="3:10" ht="15.75">
      <c r="C1580" s="52"/>
      <c r="J1580" s="52"/>
    </row>
    <row r="1581" spans="3:10" ht="15.75">
      <c r="C1581" s="52"/>
      <c r="J1581" s="52"/>
    </row>
    <row r="1582" spans="3:10" ht="15.75">
      <c r="C1582" s="52"/>
      <c r="J1582" s="52"/>
    </row>
    <row r="1583" spans="3:10" ht="15.75">
      <c r="C1583" s="52"/>
      <c r="J1583" s="52"/>
    </row>
    <row r="1584" spans="3:10" ht="15.75">
      <c r="C1584" s="52"/>
      <c r="J1584" s="52"/>
    </row>
    <row r="1585" spans="3:10" ht="15.75">
      <c r="C1585" s="52"/>
      <c r="J1585" s="52"/>
    </row>
    <row r="1586" spans="3:10" ht="15.75">
      <c r="C1586" s="52"/>
      <c r="J1586" s="52"/>
    </row>
    <row r="1587" spans="3:10" ht="15.75">
      <c r="C1587" s="52"/>
      <c r="J1587" s="52"/>
    </row>
    <row r="1588" spans="3:10" ht="15.75">
      <c r="C1588" s="52"/>
      <c r="J1588" s="52"/>
    </row>
    <row r="1589" spans="3:10" ht="15.75">
      <c r="C1589" s="52"/>
      <c r="J1589" s="52"/>
    </row>
    <row r="1590" spans="3:10" ht="15.75">
      <c r="C1590" s="52"/>
      <c r="J1590" s="52"/>
    </row>
    <row r="1591" spans="3:10" ht="15.75">
      <c r="C1591" s="52"/>
      <c r="J1591" s="52"/>
    </row>
    <row r="1592" spans="3:10" ht="15.75">
      <c r="C1592" s="52"/>
      <c r="J1592" s="52"/>
    </row>
    <row r="1593" spans="3:10" ht="15.75">
      <c r="C1593" s="52"/>
      <c r="J1593" s="52"/>
    </row>
    <row r="1594" spans="3:10" ht="15.75">
      <c r="C1594" s="52"/>
      <c r="J1594" s="52"/>
    </row>
    <row r="1595" spans="3:10" ht="15.75">
      <c r="C1595" s="52"/>
      <c r="J1595" s="52"/>
    </row>
    <row r="1596" spans="3:10" ht="15.75">
      <c r="C1596" s="52"/>
      <c r="J1596" s="52"/>
    </row>
    <row r="1597" spans="3:10" ht="15.75">
      <c r="C1597" s="52"/>
      <c r="J1597" s="52"/>
    </row>
    <row r="1598" spans="3:10" ht="15.75">
      <c r="C1598" s="52"/>
      <c r="J1598" s="52"/>
    </row>
    <row r="1599" spans="3:10" ht="15.75">
      <c r="C1599" s="52"/>
      <c r="J1599" s="52"/>
    </row>
    <row r="1600" spans="3:10" ht="15.75">
      <c r="C1600" s="52"/>
      <c r="J1600" s="52"/>
    </row>
    <row r="1601" spans="3:10" ht="15.75">
      <c r="C1601" s="52"/>
      <c r="J1601" s="52"/>
    </row>
    <row r="1602" spans="3:10" ht="15.75">
      <c r="C1602" s="52"/>
      <c r="J1602" s="52"/>
    </row>
    <row r="1603" spans="3:10" ht="15.75">
      <c r="C1603" s="52"/>
      <c r="J1603" s="52"/>
    </row>
    <row r="1604" spans="3:10" ht="15.75">
      <c r="C1604" s="52"/>
      <c r="J1604" s="52"/>
    </row>
    <row r="1605" spans="3:10" ht="15.75">
      <c r="C1605" s="52"/>
      <c r="J1605" s="52"/>
    </row>
    <row r="1606" spans="3:10" ht="15.75">
      <c r="C1606" s="52"/>
      <c r="J1606" s="52"/>
    </row>
    <row r="1607" spans="3:10" ht="15.75">
      <c r="C1607" s="52"/>
      <c r="J1607" s="52"/>
    </row>
    <row r="1608" spans="3:10" ht="15.75">
      <c r="C1608" s="52"/>
      <c r="J1608" s="52"/>
    </row>
    <row r="1609" spans="3:10" ht="15.75">
      <c r="C1609" s="52"/>
      <c r="J1609" s="52"/>
    </row>
    <row r="1610" spans="3:10" ht="15.75">
      <c r="C1610" s="52"/>
      <c r="J1610" s="52"/>
    </row>
    <row r="1611" spans="3:10" ht="15.75">
      <c r="C1611" s="52"/>
      <c r="J1611" s="52"/>
    </row>
    <row r="1612" spans="3:10" ht="15.75">
      <c r="C1612" s="52"/>
      <c r="J1612" s="52"/>
    </row>
    <row r="1613" spans="3:10" ht="15.75">
      <c r="C1613" s="52"/>
      <c r="J1613" s="52"/>
    </row>
    <row r="1614" spans="3:10" ht="15.75">
      <c r="C1614" s="52"/>
      <c r="J1614" s="52"/>
    </row>
    <row r="1615" spans="3:10" ht="15.75">
      <c r="C1615" s="52"/>
      <c r="J1615" s="52"/>
    </row>
    <row r="1616" spans="3:10" ht="15.75">
      <c r="C1616" s="52"/>
      <c r="J1616" s="52"/>
    </row>
    <row r="1617" spans="3:10" ht="15.75">
      <c r="C1617" s="52"/>
      <c r="J1617" s="52"/>
    </row>
    <row r="1618" spans="3:10" ht="15.75">
      <c r="C1618" s="52"/>
      <c r="J1618" s="52"/>
    </row>
    <row r="1619" spans="3:10" ht="15.75">
      <c r="C1619" s="52"/>
      <c r="J1619" s="52"/>
    </row>
    <row r="1620" spans="3:10" ht="15.75">
      <c r="C1620" s="52"/>
      <c r="J1620" s="52"/>
    </row>
    <row r="1621" spans="3:10" ht="15.75">
      <c r="C1621" s="52"/>
      <c r="J1621" s="52"/>
    </row>
    <row r="1622" spans="3:10" ht="15.75">
      <c r="C1622" s="52"/>
      <c r="J1622" s="52"/>
    </row>
    <row r="1623" spans="3:10" ht="15.75">
      <c r="C1623" s="52"/>
      <c r="J1623" s="52"/>
    </row>
    <row r="1624" spans="3:10" ht="15.75">
      <c r="C1624" s="52"/>
      <c r="J1624" s="52"/>
    </row>
    <row r="1625" spans="3:10" ht="15.75">
      <c r="C1625" s="52"/>
      <c r="J1625" s="52"/>
    </row>
    <row r="1626" spans="3:10" ht="15.75">
      <c r="C1626" s="52"/>
      <c r="J1626" s="52"/>
    </row>
    <row r="1627" spans="3:10" ht="15.75">
      <c r="C1627" s="52"/>
      <c r="J1627" s="52"/>
    </row>
    <row r="1628" spans="3:10" ht="15.75">
      <c r="C1628" s="52"/>
      <c r="J1628" s="52"/>
    </row>
    <row r="1629" spans="3:10" ht="15.75">
      <c r="C1629" s="52"/>
      <c r="J1629" s="52"/>
    </row>
    <row r="1630" spans="3:10" ht="15.75">
      <c r="C1630" s="52"/>
      <c r="J1630" s="52"/>
    </row>
    <row r="1631" spans="3:10" ht="15.75">
      <c r="C1631" s="52"/>
      <c r="J1631" s="52"/>
    </row>
    <row r="1632" spans="3:10" ht="15.75">
      <c r="C1632" s="52"/>
      <c r="J1632" s="52"/>
    </row>
    <row r="1633" spans="3:10" ht="15.75">
      <c r="C1633" s="52"/>
      <c r="J1633" s="52"/>
    </row>
    <row r="1634" spans="3:10" ht="15.75">
      <c r="C1634" s="52"/>
      <c r="J1634" s="52"/>
    </row>
    <row r="1635" spans="3:10" ht="15.75">
      <c r="C1635" s="52"/>
      <c r="J1635" s="52"/>
    </row>
    <row r="1636" spans="3:10" ht="15.75">
      <c r="C1636" s="52"/>
      <c r="J1636" s="52"/>
    </row>
    <row r="1637" spans="3:10" ht="15.75">
      <c r="C1637" s="52"/>
      <c r="J1637" s="52"/>
    </row>
    <row r="1638" spans="3:10" ht="15.75">
      <c r="C1638" s="52"/>
      <c r="J1638" s="52"/>
    </row>
    <row r="1639" spans="3:10" ht="15.75">
      <c r="C1639" s="52"/>
      <c r="J1639" s="52"/>
    </row>
    <row r="1640" spans="3:10" ht="15.75">
      <c r="C1640" s="52"/>
      <c r="J1640" s="52"/>
    </row>
    <row r="1641" spans="3:10" ht="15.75">
      <c r="C1641" s="52"/>
      <c r="J1641" s="52"/>
    </row>
    <row r="1642" spans="3:10" ht="15.75">
      <c r="C1642" s="52"/>
      <c r="J1642" s="52"/>
    </row>
    <row r="1643" spans="3:10" ht="15.75">
      <c r="C1643" s="52"/>
      <c r="J1643" s="52"/>
    </row>
    <row r="1644" spans="3:10" ht="15.75">
      <c r="C1644" s="52"/>
      <c r="J1644" s="52"/>
    </row>
    <row r="1645" spans="3:10" ht="15.75">
      <c r="C1645" s="52"/>
      <c r="J1645" s="52"/>
    </row>
    <row r="1646" spans="3:10" ht="15.75">
      <c r="C1646" s="52"/>
      <c r="J1646" s="52"/>
    </row>
    <row r="1647" spans="3:10" ht="15.75">
      <c r="C1647" s="52"/>
      <c r="J1647" s="52"/>
    </row>
    <row r="1648" spans="3:10" ht="15.75">
      <c r="C1648" s="52"/>
      <c r="J1648" s="52"/>
    </row>
    <row r="1649" spans="3:10" ht="15.75">
      <c r="C1649" s="52"/>
      <c r="J1649" s="52"/>
    </row>
    <row r="1650" spans="3:10" ht="15.75">
      <c r="C1650" s="52"/>
      <c r="J1650" s="52"/>
    </row>
    <row r="1651" spans="3:10" ht="15.75">
      <c r="C1651" s="52"/>
      <c r="J1651" s="52"/>
    </row>
    <row r="1652" spans="3:10" ht="15.75">
      <c r="C1652" s="52"/>
      <c r="J1652" s="52"/>
    </row>
    <row r="1653" spans="3:10" ht="15.75">
      <c r="C1653" s="52"/>
      <c r="J1653" s="52"/>
    </row>
    <row r="1654" spans="3:10" ht="15.75">
      <c r="C1654" s="52"/>
      <c r="J1654" s="52"/>
    </row>
    <row r="1655" spans="3:10" ht="15.75">
      <c r="C1655" s="52"/>
      <c r="J1655" s="52"/>
    </row>
    <row r="1656" spans="3:10" ht="15.75">
      <c r="C1656" s="52"/>
      <c r="J1656" s="52"/>
    </row>
    <row r="1657" spans="3:10" ht="15.75">
      <c r="C1657" s="52"/>
      <c r="J1657" s="52"/>
    </row>
    <row r="1658" spans="3:10" ht="15.75">
      <c r="C1658" s="52"/>
      <c r="J1658" s="52"/>
    </row>
    <row r="1659" spans="3:10" ht="15.75">
      <c r="C1659" s="52"/>
      <c r="J1659" s="52"/>
    </row>
    <row r="1660" spans="3:10" ht="15.75">
      <c r="C1660" s="52"/>
      <c r="J1660" s="52"/>
    </row>
    <row r="1661" spans="3:10" ht="15.75">
      <c r="C1661" s="52"/>
      <c r="J1661" s="52"/>
    </row>
    <row r="1662" spans="3:10" ht="15.75">
      <c r="C1662" s="52"/>
      <c r="J1662" s="52"/>
    </row>
    <row r="1663" spans="3:10" ht="15.75">
      <c r="C1663" s="52"/>
      <c r="J1663" s="52"/>
    </row>
    <row r="1664" spans="3:10" ht="15.75">
      <c r="C1664" s="52"/>
      <c r="J1664" s="52"/>
    </row>
    <row r="1665" spans="3:10" ht="15.75">
      <c r="C1665" s="52"/>
      <c r="J1665" s="52"/>
    </row>
    <row r="1666" spans="3:10" ht="15.75">
      <c r="C1666" s="52"/>
      <c r="J1666" s="52"/>
    </row>
    <row r="1667" spans="3:10" ht="15.75">
      <c r="C1667" s="52"/>
      <c r="J1667" s="52"/>
    </row>
    <row r="1668" spans="3:10" ht="15.75">
      <c r="C1668" s="52"/>
      <c r="J1668" s="52"/>
    </row>
    <row r="1669" spans="3:10" ht="15.75">
      <c r="C1669" s="52"/>
      <c r="J1669" s="52"/>
    </row>
    <row r="1670" spans="3:10" ht="15.75">
      <c r="C1670" s="52"/>
      <c r="J1670" s="52"/>
    </row>
    <row r="1671" spans="3:10" ht="15.75">
      <c r="C1671" s="52"/>
      <c r="J1671" s="52"/>
    </row>
    <row r="1672" spans="3:10" ht="15.75">
      <c r="C1672" s="52"/>
      <c r="J1672" s="52"/>
    </row>
    <row r="1673" spans="3:10" ht="15.75">
      <c r="C1673" s="52"/>
      <c r="J1673" s="52"/>
    </row>
    <row r="1674" spans="3:10" ht="15.75">
      <c r="C1674" s="52"/>
      <c r="J1674" s="52"/>
    </row>
    <row r="1675" spans="3:10" ht="15.75">
      <c r="C1675" s="52"/>
      <c r="J1675" s="52"/>
    </row>
    <row r="1676" spans="3:10" ht="15.75">
      <c r="C1676" s="52"/>
      <c r="J1676" s="52"/>
    </row>
    <row r="1677" spans="3:10" ht="15.75">
      <c r="C1677" s="52"/>
      <c r="J1677" s="52"/>
    </row>
    <row r="1678" spans="3:10" ht="15.75">
      <c r="C1678" s="52"/>
      <c r="J1678" s="52"/>
    </row>
    <row r="1679" spans="3:10" ht="15.75">
      <c r="C1679" s="52"/>
      <c r="J1679" s="52"/>
    </row>
    <row r="1680" spans="3:10" ht="15.75">
      <c r="C1680" s="52"/>
      <c r="J1680" s="52"/>
    </row>
    <row r="1681" spans="3:10" ht="15.75">
      <c r="C1681" s="52"/>
      <c r="J1681" s="52"/>
    </row>
    <row r="1682" spans="3:10" ht="15.75">
      <c r="C1682" s="52"/>
      <c r="J1682" s="52"/>
    </row>
    <row r="1683" spans="3:10" ht="15.75">
      <c r="C1683" s="52"/>
      <c r="J1683" s="52"/>
    </row>
    <row r="1684" spans="3:10" ht="15.75">
      <c r="C1684" s="52"/>
      <c r="J1684" s="52"/>
    </row>
    <row r="1685" spans="3:10" ht="15.75">
      <c r="C1685" s="52"/>
      <c r="J1685" s="52"/>
    </row>
    <row r="1686" spans="3:10" ht="15.75">
      <c r="C1686" s="52"/>
      <c r="J1686" s="52"/>
    </row>
    <row r="1687" spans="3:10" ht="15.75">
      <c r="C1687" s="52"/>
      <c r="J1687" s="52"/>
    </row>
    <row r="1688" spans="3:10" ht="15.75">
      <c r="C1688" s="52"/>
      <c r="J1688" s="52"/>
    </row>
    <row r="1689" spans="3:10" ht="15.75">
      <c r="C1689" s="52"/>
      <c r="J1689" s="52"/>
    </row>
    <row r="1690" spans="3:10" ht="15.75">
      <c r="C1690" s="52"/>
      <c r="J1690" s="52"/>
    </row>
    <row r="1691" spans="3:10" ht="15.75">
      <c r="C1691" s="52"/>
      <c r="J1691" s="52"/>
    </row>
    <row r="1692" spans="3:10" ht="15.75">
      <c r="C1692" s="52"/>
      <c r="J1692" s="52"/>
    </row>
    <row r="1693" spans="3:10" ht="15.75">
      <c r="C1693" s="52"/>
      <c r="J1693" s="52"/>
    </row>
    <row r="1694" spans="3:10" ht="15.75">
      <c r="C1694" s="52"/>
      <c r="J1694" s="52"/>
    </row>
    <row r="1695" spans="3:10" ht="15.75">
      <c r="C1695" s="52"/>
      <c r="J1695" s="52"/>
    </row>
    <row r="1696" spans="3:10" ht="15.75">
      <c r="C1696" s="52"/>
      <c r="J1696" s="52"/>
    </row>
    <row r="1697" spans="3:10" ht="15.75">
      <c r="C1697" s="52"/>
      <c r="J1697" s="52"/>
    </row>
    <row r="1698" spans="3:10" ht="15.75">
      <c r="C1698" s="52"/>
      <c r="J1698" s="52"/>
    </row>
    <row r="1699" spans="3:10" ht="15.75">
      <c r="C1699" s="52"/>
      <c r="J1699" s="52"/>
    </row>
    <row r="1700" spans="3:10" ht="15.75">
      <c r="C1700" s="52"/>
      <c r="J1700" s="52"/>
    </row>
    <row r="1701" spans="3:10" ht="15.75">
      <c r="C1701" s="52"/>
      <c r="J1701" s="52"/>
    </row>
    <row r="1702" spans="3:10" ht="15.75">
      <c r="C1702" s="52"/>
      <c r="J1702" s="52"/>
    </row>
    <row r="1703" spans="3:10" ht="15.75">
      <c r="C1703" s="52"/>
      <c r="J1703" s="52"/>
    </row>
    <row r="1704" spans="3:10" ht="15.75">
      <c r="C1704" s="52"/>
      <c r="J1704" s="52"/>
    </row>
    <row r="1705" spans="3:10" ht="15.75">
      <c r="C1705" s="52"/>
      <c r="J1705" s="52"/>
    </row>
    <row r="1706" spans="3:10" ht="15.75">
      <c r="C1706" s="52"/>
      <c r="J1706" s="52"/>
    </row>
    <row r="1707" spans="3:10" ht="15.75">
      <c r="C1707" s="52"/>
      <c r="J1707" s="52"/>
    </row>
    <row r="1708" spans="3:10" ht="15.75">
      <c r="C1708" s="52"/>
      <c r="J1708" s="52"/>
    </row>
    <row r="1709" spans="3:10" ht="15.75">
      <c r="C1709" s="52"/>
      <c r="J1709" s="52"/>
    </row>
    <row r="1710" spans="3:10" ht="15.75">
      <c r="C1710" s="52"/>
      <c r="J1710" s="52"/>
    </row>
    <row r="1711" spans="3:10" ht="15.75">
      <c r="C1711" s="52"/>
      <c r="J1711" s="52"/>
    </row>
    <row r="1712" spans="3:10" ht="15.75">
      <c r="C1712" s="52"/>
      <c r="J1712" s="52"/>
    </row>
    <row r="1713" spans="3:10" ht="15.75">
      <c r="C1713" s="52"/>
      <c r="J1713" s="52"/>
    </row>
    <row r="1714" spans="3:10" ht="15.75">
      <c r="C1714" s="52"/>
      <c r="J1714" s="52"/>
    </row>
    <row r="1715" spans="3:10" ht="15.75">
      <c r="C1715" s="52"/>
      <c r="J1715" s="52"/>
    </row>
    <row r="1716" spans="3:10" ht="15.75">
      <c r="C1716" s="52"/>
      <c r="J1716" s="52"/>
    </row>
    <row r="1717" spans="3:10" ht="15.75">
      <c r="C1717" s="52"/>
      <c r="J1717" s="52"/>
    </row>
    <row r="1718" spans="3:10" ht="15.75">
      <c r="C1718" s="52"/>
      <c r="J1718" s="52"/>
    </row>
    <row r="1719" spans="3:10" ht="15.75">
      <c r="C1719" s="52"/>
      <c r="J1719" s="52"/>
    </row>
    <row r="1720" spans="3:10" ht="15.75">
      <c r="C1720" s="52"/>
      <c r="J1720" s="52"/>
    </row>
    <row r="1721" spans="3:10" ht="15.75">
      <c r="C1721" s="52"/>
      <c r="J1721" s="52"/>
    </row>
    <row r="1722" spans="3:10" ht="15.75">
      <c r="C1722" s="52"/>
      <c r="J1722" s="52"/>
    </row>
    <row r="1723" spans="3:10" ht="15.75">
      <c r="C1723" s="52"/>
      <c r="J1723" s="52"/>
    </row>
    <row r="1724" spans="3:10" ht="15.75">
      <c r="C1724" s="52"/>
      <c r="J1724" s="52"/>
    </row>
    <row r="1725" spans="3:10" ht="15.75">
      <c r="C1725" s="52"/>
      <c r="J1725" s="52"/>
    </row>
    <row r="1726" spans="3:10" ht="15.75">
      <c r="C1726" s="52"/>
      <c r="J1726" s="52"/>
    </row>
    <row r="1727" spans="3:10" ht="15.75">
      <c r="C1727" s="52"/>
      <c r="J1727" s="52"/>
    </row>
    <row r="1728" spans="3:10" ht="15.75">
      <c r="C1728" s="52"/>
      <c r="J1728" s="52"/>
    </row>
    <row r="1729" spans="3:10" ht="15.75">
      <c r="C1729" s="52"/>
      <c r="J1729" s="52"/>
    </row>
    <row r="1730" spans="3:10" ht="15.75">
      <c r="C1730" s="52"/>
      <c r="J1730" s="52"/>
    </row>
    <row r="1731" spans="3:10" ht="15.75">
      <c r="C1731" s="52"/>
      <c r="J1731" s="52"/>
    </row>
    <row r="1732" spans="3:10" ht="15.75">
      <c r="C1732" s="52"/>
      <c r="J1732" s="52"/>
    </row>
    <row r="1733" spans="3:10" ht="15.75">
      <c r="C1733" s="52"/>
      <c r="J1733" s="52"/>
    </row>
    <row r="1734" spans="3:10" ht="15.75">
      <c r="C1734" s="52"/>
      <c r="J1734" s="52"/>
    </row>
    <row r="1735" spans="3:10" ht="15.75">
      <c r="C1735" s="52"/>
      <c r="J1735" s="52"/>
    </row>
    <row r="1736" spans="3:10" ht="15.75">
      <c r="C1736" s="52"/>
      <c r="J1736" s="52"/>
    </row>
    <row r="1737" spans="3:10" ht="15.75">
      <c r="C1737" s="52"/>
      <c r="J1737" s="52"/>
    </row>
    <row r="1738" spans="3:10" ht="15.75">
      <c r="C1738" s="52"/>
      <c r="J1738" s="52"/>
    </row>
    <row r="1739" spans="3:10" ht="15.75">
      <c r="C1739" s="52"/>
      <c r="J1739" s="52"/>
    </row>
    <row r="1740" spans="3:10" ht="15.75">
      <c r="C1740" s="52"/>
      <c r="J1740" s="52"/>
    </row>
    <row r="1741" spans="3:10" ht="15.75">
      <c r="C1741" s="52"/>
      <c r="J1741" s="52"/>
    </row>
    <row r="1742" spans="3:10" ht="15.75">
      <c r="C1742" s="52"/>
      <c r="J1742" s="52"/>
    </row>
    <row r="1743" spans="3:10" ht="15.75">
      <c r="C1743" s="52"/>
      <c r="J1743" s="52"/>
    </row>
    <row r="1744" spans="3:10" ht="15.75">
      <c r="C1744" s="52"/>
      <c r="J1744" s="52"/>
    </row>
    <row r="1745" spans="3:10" ht="15.75">
      <c r="C1745" s="52"/>
      <c r="J1745" s="52"/>
    </row>
    <row r="1746" spans="3:10" ht="15.75">
      <c r="C1746" s="52"/>
      <c r="J1746" s="52"/>
    </row>
    <row r="1747" spans="3:10" ht="15.75">
      <c r="C1747" s="52"/>
      <c r="J1747" s="52"/>
    </row>
    <row r="1748" spans="3:10" ht="15.75">
      <c r="C1748" s="52"/>
      <c r="J1748" s="52"/>
    </row>
    <row r="1749" spans="3:10" ht="15.75">
      <c r="C1749" s="52"/>
      <c r="J1749" s="52"/>
    </row>
    <row r="1750" spans="3:10" ht="15.75">
      <c r="C1750" s="52"/>
      <c r="J1750" s="52"/>
    </row>
    <row r="1751" spans="3:10" ht="15.75">
      <c r="C1751" s="52"/>
      <c r="J1751" s="52"/>
    </row>
    <row r="1752" spans="3:10" ht="15.75">
      <c r="C1752" s="52"/>
      <c r="J1752" s="52"/>
    </row>
    <row r="1753" spans="3:10" ht="15.75">
      <c r="C1753" s="52"/>
      <c r="J1753" s="52"/>
    </row>
    <row r="1754" spans="3:10" ht="15.75">
      <c r="C1754" s="52"/>
      <c r="J1754" s="52"/>
    </row>
    <row r="1755" spans="3:10" ht="15.75">
      <c r="C1755" s="52"/>
      <c r="J1755" s="52"/>
    </row>
    <row r="1756" spans="3:10" ht="15.75">
      <c r="C1756" s="52"/>
      <c r="J1756" s="52"/>
    </row>
    <row r="1757" spans="3:10" ht="15.75">
      <c r="C1757" s="52"/>
      <c r="J1757" s="52"/>
    </row>
    <row r="1758" spans="3:10" ht="15.75">
      <c r="C1758" s="52"/>
      <c r="J1758" s="52"/>
    </row>
    <row r="1759" spans="3:10" ht="15.75">
      <c r="C1759" s="52"/>
      <c r="J1759" s="52"/>
    </row>
    <row r="1760" spans="3:10" ht="15.75">
      <c r="C1760" s="52"/>
      <c r="J1760" s="52"/>
    </row>
    <row r="1761" spans="3:10" ht="15.75">
      <c r="C1761" s="52"/>
      <c r="J1761" s="52"/>
    </row>
    <row r="1762" spans="3:10" ht="15.75">
      <c r="C1762" s="52"/>
      <c r="J1762" s="52"/>
    </row>
    <row r="1763" spans="3:10" ht="15.75">
      <c r="C1763" s="52"/>
      <c r="J1763" s="52"/>
    </row>
    <row r="1764" spans="3:10" ht="15.75">
      <c r="C1764" s="52"/>
      <c r="J1764" s="52"/>
    </row>
    <row r="1765" spans="3:10" ht="15.75">
      <c r="C1765" s="52"/>
      <c r="J1765" s="52"/>
    </row>
    <row r="1766" spans="3:10" ht="15.75">
      <c r="C1766" s="52"/>
      <c r="J1766" s="52"/>
    </row>
    <row r="1767" spans="3:10" ht="15.75">
      <c r="C1767" s="52"/>
      <c r="J1767" s="52"/>
    </row>
    <row r="1768" spans="3:10" ht="15.75">
      <c r="C1768" s="52"/>
      <c r="J1768" s="52"/>
    </row>
    <row r="1769" spans="3:10" ht="15.75">
      <c r="C1769" s="52"/>
      <c r="J1769" s="52"/>
    </row>
    <row r="1770" spans="3:10" ht="15.75">
      <c r="C1770" s="52"/>
      <c r="J1770" s="52"/>
    </row>
    <row r="1771" spans="3:10" ht="15.75">
      <c r="C1771" s="52"/>
      <c r="J1771" s="52"/>
    </row>
    <row r="1772" spans="3:10" ht="15.75">
      <c r="C1772" s="52"/>
      <c r="J1772" s="52"/>
    </row>
    <row r="1773" spans="3:10" ht="15.75">
      <c r="C1773" s="52"/>
      <c r="J1773" s="52"/>
    </row>
    <row r="1774" spans="3:10" ht="15.75">
      <c r="C1774" s="52"/>
      <c r="J1774" s="52"/>
    </row>
    <row r="1775" spans="3:10" ht="15.75">
      <c r="C1775" s="52"/>
      <c r="J1775" s="52"/>
    </row>
    <row r="1776" spans="3:10" ht="15.75">
      <c r="C1776" s="52"/>
      <c r="J1776" s="52"/>
    </row>
    <row r="1777" spans="3:10" ht="15.75">
      <c r="C1777" s="52"/>
      <c r="J1777" s="52"/>
    </row>
    <row r="1778" spans="3:10" ht="15.75">
      <c r="C1778" s="52"/>
      <c r="J1778" s="52"/>
    </row>
    <row r="1779" spans="3:10" ht="15.75">
      <c r="C1779" s="52"/>
      <c r="J1779" s="52"/>
    </row>
    <row r="1780" spans="3:10" ht="15.75">
      <c r="C1780" s="52"/>
      <c r="J1780" s="52"/>
    </row>
    <row r="1781" spans="3:10" ht="15.75">
      <c r="C1781" s="52"/>
      <c r="J1781" s="52"/>
    </row>
    <row r="1782" spans="3:10" ht="15.75">
      <c r="C1782" s="52"/>
      <c r="J1782" s="52"/>
    </row>
    <row r="1783" spans="3:10" ht="15.75">
      <c r="C1783" s="52"/>
      <c r="J1783" s="52"/>
    </row>
    <row r="1784" spans="3:10" ht="15.75">
      <c r="C1784" s="52"/>
      <c r="J1784" s="52"/>
    </row>
    <row r="1785" spans="3:10" ht="15.75">
      <c r="C1785" s="52"/>
      <c r="J1785" s="52"/>
    </row>
    <row r="1786" spans="3:10" ht="15.75">
      <c r="C1786" s="52"/>
      <c r="J1786" s="52"/>
    </row>
    <row r="1787" spans="3:10" ht="15.75">
      <c r="C1787" s="52"/>
      <c r="J1787" s="52"/>
    </row>
    <row r="1788" spans="3:10" ht="15.75">
      <c r="C1788" s="52"/>
      <c r="J1788" s="52"/>
    </row>
    <row r="1789" spans="3:10" ht="15.75">
      <c r="C1789" s="52"/>
      <c r="J1789" s="52"/>
    </row>
    <row r="1790" spans="3:10" ht="15.75">
      <c r="C1790" s="52"/>
      <c r="J1790" s="52"/>
    </row>
    <row r="1791" spans="3:10" ht="15.75">
      <c r="C1791" s="52"/>
      <c r="J1791" s="52"/>
    </row>
    <row r="1792" spans="3:10" ht="15.75">
      <c r="C1792" s="52"/>
      <c r="J1792" s="52"/>
    </row>
    <row r="1793" spans="3:10" ht="15.75">
      <c r="C1793" s="52"/>
      <c r="J1793" s="52"/>
    </row>
    <row r="1794" spans="3:10" ht="15.75">
      <c r="C1794" s="52"/>
      <c r="J1794" s="52"/>
    </row>
    <row r="1795" spans="3:10" ht="15.75">
      <c r="C1795" s="52"/>
      <c r="J1795" s="52"/>
    </row>
    <row r="1796" spans="3:10" ht="15.75">
      <c r="C1796" s="52"/>
      <c r="J1796" s="52"/>
    </row>
    <row r="1797" spans="3:10" ht="15.75">
      <c r="C1797" s="52"/>
      <c r="J1797" s="52"/>
    </row>
    <row r="1798" spans="3:10" ht="15.75">
      <c r="C1798" s="52"/>
      <c r="J1798" s="52"/>
    </row>
    <row r="1799" spans="3:10" ht="15.75">
      <c r="C1799" s="52"/>
      <c r="J1799" s="52"/>
    </row>
    <row r="1800" spans="3:10" ht="15.75">
      <c r="C1800" s="52"/>
      <c r="J1800" s="52"/>
    </row>
    <row r="1801" spans="3:10" ht="15.75">
      <c r="C1801" s="52"/>
      <c r="J1801" s="52"/>
    </row>
    <row r="1802" spans="3:10" ht="15.75">
      <c r="C1802" s="52"/>
      <c r="J1802" s="52"/>
    </row>
    <row r="1803" spans="3:10" ht="15.75">
      <c r="C1803" s="52"/>
      <c r="J1803" s="52"/>
    </row>
    <row r="1804" spans="3:10" ht="15.75">
      <c r="C1804" s="52"/>
      <c r="J1804" s="52"/>
    </row>
    <row r="1805" spans="3:10" ht="15.75">
      <c r="C1805" s="52"/>
      <c r="J1805" s="52"/>
    </row>
    <row r="1806" spans="3:10" ht="15.75">
      <c r="C1806" s="52"/>
      <c r="J1806" s="52"/>
    </row>
    <row r="1807" spans="3:10" ht="15.75">
      <c r="C1807" s="52"/>
      <c r="J1807" s="52"/>
    </row>
    <row r="1808" spans="3:10" ht="15.75">
      <c r="C1808" s="52"/>
      <c r="J1808" s="52"/>
    </row>
    <row r="1809" spans="3:10" ht="15.75">
      <c r="C1809" s="52"/>
      <c r="J1809" s="52"/>
    </row>
    <row r="1810" spans="3:10" ht="15.75">
      <c r="C1810" s="52"/>
      <c r="J1810" s="52"/>
    </row>
    <row r="1811" spans="3:10" ht="15.75">
      <c r="C1811" s="52"/>
      <c r="J1811" s="52"/>
    </row>
    <row r="1812" spans="3:10" ht="15.75">
      <c r="C1812" s="52"/>
      <c r="J1812" s="52"/>
    </row>
    <row r="1813" spans="3:10" ht="15.75">
      <c r="C1813" s="52"/>
      <c r="J1813" s="52"/>
    </row>
    <row r="1814" spans="3:10" ht="15.75">
      <c r="C1814" s="52"/>
      <c r="J1814" s="52"/>
    </row>
    <row r="1815" spans="3:10" ht="15.75">
      <c r="C1815" s="52"/>
      <c r="J1815" s="52"/>
    </row>
    <row r="1816" spans="3:10" ht="15.75">
      <c r="C1816" s="52"/>
      <c r="J1816" s="52"/>
    </row>
    <row r="1817" spans="3:10" ht="15.75">
      <c r="C1817" s="52"/>
      <c r="J1817" s="52"/>
    </row>
    <row r="1818" spans="3:10" ht="15.75">
      <c r="C1818" s="52"/>
      <c r="J1818" s="52"/>
    </row>
    <row r="1819" spans="3:10" ht="15.75">
      <c r="C1819" s="52"/>
      <c r="J1819" s="52"/>
    </row>
    <row r="1820" spans="3:10" ht="15.75">
      <c r="C1820" s="52"/>
      <c r="J1820" s="52"/>
    </row>
    <row r="1821" spans="3:10" ht="15.75">
      <c r="C1821" s="52"/>
      <c r="J1821" s="52"/>
    </row>
    <row r="1822" spans="3:10" ht="15.75">
      <c r="C1822" s="52"/>
      <c r="J1822" s="52"/>
    </row>
    <row r="1823" spans="3:10" ht="15.75">
      <c r="C1823" s="52"/>
      <c r="J1823" s="52"/>
    </row>
    <row r="1824" spans="3:10" ht="15.75">
      <c r="C1824" s="52"/>
      <c r="J1824" s="52"/>
    </row>
    <row r="1825" spans="3:10" ht="15.75">
      <c r="C1825" s="52"/>
      <c r="J1825" s="52"/>
    </row>
    <row r="1826" spans="3:10" ht="15.75">
      <c r="C1826" s="52"/>
      <c r="J1826" s="52"/>
    </row>
    <row r="1827" spans="3:10" ht="15.75">
      <c r="C1827" s="52"/>
      <c r="J1827" s="52"/>
    </row>
    <row r="1828" spans="3:10" ht="15.75">
      <c r="C1828" s="52"/>
      <c r="J1828" s="52"/>
    </row>
    <row r="1829" spans="3:10" ht="15.75">
      <c r="C1829" s="52"/>
      <c r="J1829" s="52"/>
    </row>
    <row r="1830" spans="3:10" ht="15.75">
      <c r="C1830" s="52"/>
      <c r="J1830" s="52"/>
    </row>
    <row r="1831" spans="3:10" ht="15.75">
      <c r="C1831" s="52"/>
      <c r="J1831" s="52"/>
    </row>
    <row r="1832" spans="3:10" ht="15.75">
      <c r="C1832" s="52"/>
      <c r="J1832" s="52"/>
    </row>
    <row r="1833" spans="3:10" ht="15.75">
      <c r="C1833" s="52"/>
      <c r="J1833" s="52"/>
    </row>
    <row r="1834" spans="3:10" ht="15.75">
      <c r="C1834" s="52"/>
      <c r="J1834" s="52"/>
    </row>
    <row r="1835" spans="3:10" ht="15.75">
      <c r="C1835" s="52"/>
      <c r="J1835" s="52"/>
    </row>
    <row r="1836" spans="3:10" ht="15.75">
      <c r="C1836" s="52"/>
      <c r="J1836" s="52"/>
    </row>
    <row r="1837" spans="3:10" ht="15.75">
      <c r="C1837" s="52"/>
      <c r="J1837" s="52"/>
    </row>
    <row r="1838" spans="3:10" ht="15.75">
      <c r="C1838" s="52"/>
      <c r="J1838" s="52"/>
    </row>
    <row r="1839" spans="3:10" ht="15.75">
      <c r="C1839" s="52"/>
      <c r="J1839" s="52"/>
    </row>
    <row r="1840" spans="3:10" ht="15.75">
      <c r="C1840" s="52"/>
      <c r="J1840" s="52"/>
    </row>
    <row r="1841" spans="3:10" ht="15.75">
      <c r="C1841" s="52"/>
      <c r="J1841" s="52"/>
    </row>
    <row r="1842" spans="3:10" ht="15.75">
      <c r="C1842" s="52"/>
      <c r="J1842" s="52"/>
    </row>
    <row r="1843" spans="3:10" ht="15.75">
      <c r="C1843" s="52"/>
      <c r="J1843" s="52"/>
    </row>
    <row r="1844" spans="3:10" ht="15.75">
      <c r="C1844" s="52"/>
      <c r="J1844" s="52"/>
    </row>
    <row r="1845" spans="3:10" ht="15.75">
      <c r="C1845" s="52"/>
      <c r="J1845" s="52"/>
    </row>
    <row r="1846" spans="3:10" ht="15.75">
      <c r="C1846" s="52"/>
      <c r="J1846" s="52"/>
    </row>
    <row r="1847" spans="3:10" ht="15.75">
      <c r="C1847" s="52"/>
      <c r="J1847" s="52"/>
    </row>
    <row r="1848" spans="3:10" ht="15.75">
      <c r="C1848" s="52"/>
      <c r="J1848" s="52"/>
    </row>
    <row r="1849" spans="3:10" ht="15.75">
      <c r="C1849" s="52"/>
      <c r="J1849" s="52"/>
    </row>
    <row r="1850" spans="3:10" ht="15.75">
      <c r="C1850" s="52"/>
      <c r="J1850" s="52"/>
    </row>
    <row r="1851" spans="3:10" ht="15.75">
      <c r="C1851" s="52"/>
      <c r="J1851" s="52"/>
    </row>
    <row r="1852" spans="3:10" ht="15.75">
      <c r="C1852" s="52"/>
      <c r="J1852" s="52"/>
    </row>
    <row r="1853" spans="3:10" ht="15.75">
      <c r="C1853" s="52"/>
      <c r="J1853" s="52"/>
    </row>
    <row r="1854" spans="3:10" ht="15.75">
      <c r="C1854" s="52"/>
      <c r="J1854" s="52"/>
    </row>
    <row r="1855" spans="3:10" ht="15.75">
      <c r="C1855" s="52"/>
      <c r="J1855" s="52"/>
    </row>
    <row r="1856" spans="3:10" ht="15.75">
      <c r="C1856" s="52"/>
      <c r="J1856" s="52"/>
    </row>
    <row r="1857" spans="3:10" ht="15.75">
      <c r="C1857" s="52"/>
      <c r="J1857" s="52"/>
    </row>
    <row r="1858" spans="3:10" ht="15.75">
      <c r="C1858" s="52"/>
      <c r="J1858" s="52"/>
    </row>
    <row r="1859" spans="3:10" ht="15.75">
      <c r="C1859" s="52"/>
      <c r="J1859" s="52"/>
    </row>
    <row r="1860" spans="3:10" ht="15.75">
      <c r="C1860" s="52"/>
      <c r="J1860" s="52"/>
    </row>
    <row r="1861" spans="3:10" ht="15.75">
      <c r="C1861" s="52"/>
      <c r="J1861" s="52"/>
    </row>
    <row r="1862" spans="3:10" ht="15.75">
      <c r="C1862" s="52"/>
      <c r="J1862" s="52"/>
    </row>
    <row r="1863" spans="3:10" ht="15.75">
      <c r="C1863" s="52"/>
      <c r="J1863" s="52"/>
    </row>
    <row r="1864" spans="3:10" ht="15.75">
      <c r="C1864" s="52"/>
      <c r="J1864" s="52"/>
    </row>
    <row r="1865" spans="3:10" ht="15.75">
      <c r="C1865" s="52"/>
      <c r="J1865" s="52"/>
    </row>
    <row r="1866" spans="3:10" ht="15.75">
      <c r="C1866" s="52"/>
      <c r="J1866" s="52"/>
    </row>
    <row r="1867" spans="3:10" ht="15.75">
      <c r="C1867" s="52"/>
      <c r="J1867" s="52"/>
    </row>
    <row r="1868" spans="3:10" ht="15.75">
      <c r="C1868" s="52"/>
      <c r="J1868" s="52"/>
    </row>
    <row r="1869" spans="3:10" ht="15.75">
      <c r="C1869" s="52"/>
      <c r="J1869" s="52"/>
    </row>
    <row r="1870" spans="3:10" ht="15.75">
      <c r="C1870" s="52"/>
      <c r="J1870" s="52"/>
    </row>
    <row r="1871" spans="3:10" ht="15.75">
      <c r="C1871" s="52"/>
      <c r="J1871" s="52"/>
    </row>
    <row r="1872" spans="3:10" ht="15.75">
      <c r="C1872" s="52"/>
      <c r="J1872" s="52"/>
    </row>
    <row r="1873" spans="3:10" ht="15.75">
      <c r="C1873" s="52"/>
      <c r="J1873" s="52"/>
    </row>
    <row r="1874" spans="3:10" ht="15.75">
      <c r="C1874" s="52"/>
      <c r="J1874" s="52"/>
    </row>
    <row r="1875" spans="3:10" ht="15.75">
      <c r="C1875" s="52"/>
      <c r="J1875" s="52"/>
    </row>
    <row r="1876" spans="3:10" ht="15.75">
      <c r="C1876" s="52"/>
      <c r="J1876" s="52"/>
    </row>
    <row r="1877" spans="3:10" ht="15.75">
      <c r="C1877" s="52"/>
      <c r="J1877" s="52"/>
    </row>
    <row r="1878" spans="3:10" ht="15.75">
      <c r="C1878" s="52"/>
      <c r="J1878" s="52"/>
    </row>
    <row r="1879" spans="3:10" ht="15.75">
      <c r="C1879" s="52"/>
      <c r="J1879" s="52"/>
    </row>
    <row r="1880" spans="3:10" ht="15.75">
      <c r="C1880" s="52"/>
      <c r="J1880" s="52"/>
    </row>
    <row r="1881" spans="3:10" ht="15.75">
      <c r="C1881" s="52"/>
      <c r="J1881" s="52"/>
    </row>
    <row r="1882" spans="3:10" ht="15.75">
      <c r="C1882" s="52"/>
      <c r="J1882" s="52"/>
    </row>
    <row r="1883" spans="3:10" ht="15.75">
      <c r="C1883" s="52"/>
      <c r="J1883" s="52"/>
    </row>
    <row r="1884" spans="3:10" ht="15.75">
      <c r="C1884" s="52"/>
      <c r="J1884" s="52"/>
    </row>
    <row r="1885" spans="3:10" ht="15.75">
      <c r="C1885" s="52"/>
      <c r="J1885" s="52"/>
    </row>
    <row r="1886" spans="3:10" ht="15.75">
      <c r="C1886" s="52"/>
      <c r="J1886" s="52"/>
    </row>
    <row r="1887" spans="3:10" ht="15.75">
      <c r="C1887" s="52"/>
      <c r="J1887" s="52"/>
    </row>
    <row r="1888" spans="3:10" ht="15.75">
      <c r="C1888" s="52"/>
      <c r="J1888" s="52"/>
    </row>
    <row r="1889" spans="3:10" ht="15.75">
      <c r="C1889" s="52"/>
      <c r="J1889" s="52"/>
    </row>
    <row r="1890" spans="3:10" ht="15.75">
      <c r="C1890" s="52"/>
      <c r="J1890" s="52"/>
    </row>
    <row r="1891" spans="3:10" ht="15.75">
      <c r="C1891" s="52"/>
      <c r="J1891" s="52"/>
    </row>
    <row r="1892" spans="3:10" ht="15.75">
      <c r="C1892" s="52"/>
      <c r="J1892" s="52"/>
    </row>
    <row r="1893" spans="3:10" ht="15.75">
      <c r="C1893" s="52"/>
      <c r="J1893" s="52"/>
    </row>
    <row r="1894" spans="3:10" ht="15.75">
      <c r="C1894" s="52"/>
      <c r="J1894" s="52"/>
    </row>
    <row r="1895" spans="3:10" ht="15.75">
      <c r="C1895" s="52"/>
      <c r="J1895" s="52"/>
    </row>
    <row r="1896" spans="3:10" ht="15.75">
      <c r="C1896" s="52"/>
      <c r="J1896" s="52"/>
    </row>
    <row r="1897" spans="3:10" ht="15.75">
      <c r="C1897" s="52"/>
      <c r="J1897" s="52"/>
    </row>
    <row r="1898" spans="3:10" ht="15.75">
      <c r="C1898" s="52"/>
      <c r="J1898" s="52"/>
    </row>
    <row r="1899" spans="3:10" ht="15.75">
      <c r="C1899" s="52"/>
      <c r="J1899" s="52"/>
    </row>
    <row r="1900" spans="3:10" ht="15.75">
      <c r="C1900" s="52"/>
      <c r="J1900" s="52"/>
    </row>
    <row r="1901" spans="3:10" ht="15.75">
      <c r="C1901" s="52"/>
      <c r="J1901" s="52"/>
    </row>
    <row r="1902" spans="3:10" ht="15.75">
      <c r="C1902" s="52"/>
      <c r="J1902" s="52"/>
    </row>
    <row r="1903" spans="3:10" ht="15.75">
      <c r="C1903" s="52"/>
      <c r="J1903" s="52"/>
    </row>
    <row r="1904" spans="3:10" ht="15.75">
      <c r="C1904" s="52"/>
      <c r="J1904" s="52"/>
    </row>
    <row r="1905" spans="3:10" ht="15.75">
      <c r="C1905" s="52"/>
      <c r="J1905" s="52"/>
    </row>
    <row r="1906" spans="3:10" ht="15.75">
      <c r="C1906" s="52"/>
      <c r="J1906" s="52"/>
    </row>
    <row r="1907" spans="3:10" ht="15.75">
      <c r="C1907" s="52"/>
      <c r="J1907" s="52"/>
    </row>
    <row r="1908" spans="3:10" ht="15.75">
      <c r="C1908" s="52"/>
      <c r="J1908" s="52"/>
    </row>
    <row r="1909" spans="3:10" ht="15.75">
      <c r="C1909" s="52"/>
      <c r="J1909" s="52"/>
    </row>
    <row r="1910" spans="3:10" ht="15.75">
      <c r="C1910" s="52"/>
      <c r="J1910" s="52"/>
    </row>
    <row r="1911" spans="3:10" ht="15.75">
      <c r="C1911" s="52"/>
      <c r="J1911" s="52"/>
    </row>
    <row r="1912" spans="3:10" ht="15.75">
      <c r="C1912" s="52"/>
      <c r="J1912" s="52"/>
    </row>
    <row r="1913" spans="3:10" ht="15.75">
      <c r="C1913" s="52"/>
      <c r="J1913" s="52"/>
    </row>
    <row r="1914" spans="3:10" ht="15.75">
      <c r="C1914" s="52"/>
      <c r="J1914" s="52"/>
    </row>
    <row r="1915" spans="3:10" ht="15.75">
      <c r="C1915" s="52"/>
      <c r="J1915" s="52"/>
    </row>
    <row r="1916" spans="3:10" ht="15.75">
      <c r="C1916" s="52"/>
      <c r="J1916" s="52"/>
    </row>
    <row r="1917" spans="3:10" ht="15.75">
      <c r="C1917" s="52"/>
      <c r="J1917" s="52"/>
    </row>
    <row r="1918" spans="3:10" ht="15.75">
      <c r="C1918" s="52"/>
      <c r="J1918" s="52"/>
    </row>
    <row r="1919" spans="3:10" ht="15.75">
      <c r="C1919" s="52"/>
      <c r="J1919" s="52"/>
    </row>
    <row r="1920" spans="3:10" ht="15.75">
      <c r="C1920" s="52"/>
      <c r="J1920" s="52"/>
    </row>
    <row r="1921" spans="3:10" ht="15.75">
      <c r="C1921" s="52"/>
      <c r="J1921" s="52"/>
    </row>
    <row r="1922" spans="3:10" ht="15.75">
      <c r="C1922" s="52"/>
      <c r="J1922" s="52"/>
    </row>
    <row r="1923" spans="3:10" ht="15.75">
      <c r="C1923" s="52"/>
      <c r="J1923" s="52"/>
    </row>
    <row r="1924" spans="3:10" ht="15.75">
      <c r="C1924" s="52"/>
      <c r="J1924" s="52"/>
    </row>
    <row r="1925" spans="3:10" ht="15.75">
      <c r="C1925" s="52"/>
      <c r="J1925" s="52"/>
    </row>
    <row r="1926" spans="3:10" ht="15.75">
      <c r="C1926" s="52"/>
      <c r="J1926" s="52"/>
    </row>
    <row r="1927" spans="3:10" ht="15.75">
      <c r="C1927" s="52"/>
      <c r="J1927" s="52"/>
    </row>
    <row r="1928" spans="3:10" ht="15.75">
      <c r="C1928" s="52"/>
      <c r="J1928" s="52"/>
    </row>
    <row r="1929" spans="3:10" ht="15.75">
      <c r="C1929" s="52"/>
      <c r="J1929" s="52"/>
    </row>
    <row r="1930" spans="3:10" ht="15.75">
      <c r="C1930" s="52"/>
      <c r="J1930" s="52"/>
    </row>
    <row r="1931" spans="3:10" ht="15.75">
      <c r="C1931" s="52"/>
      <c r="J1931" s="52"/>
    </row>
    <row r="1932" spans="3:10" ht="15.75">
      <c r="C1932" s="52"/>
      <c r="J1932" s="52"/>
    </row>
    <row r="1933" spans="3:10" ht="15.75">
      <c r="C1933" s="52"/>
      <c r="J1933" s="52"/>
    </row>
    <row r="1934" spans="3:10" ht="15.75">
      <c r="C1934" s="52"/>
      <c r="J1934" s="52"/>
    </row>
    <row r="1935" spans="3:10" ht="15.75">
      <c r="C1935" s="52"/>
      <c r="J1935" s="52"/>
    </row>
    <row r="1936" spans="3:10" ht="15.75">
      <c r="C1936" s="52"/>
      <c r="J1936" s="52"/>
    </row>
    <row r="1937" spans="3:10" ht="15.75">
      <c r="C1937" s="52"/>
      <c r="J1937" s="52"/>
    </row>
    <row r="1938" spans="3:10" ht="15.75">
      <c r="C1938" s="52"/>
      <c r="J1938" s="52"/>
    </row>
    <row r="1939" spans="3:10" ht="15.75">
      <c r="C1939" s="52"/>
      <c r="J1939" s="52"/>
    </row>
    <row r="1940" spans="3:10" ht="15.75">
      <c r="C1940" s="52"/>
      <c r="J1940" s="52"/>
    </row>
    <row r="1941" spans="3:10" ht="15.75">
      <c r="C1941" s="52"/>
      <c r="J1941" s="52"/>
    </row>
    <row r="1942" spans="3:10" ht="15.75">
      <c r="C1942" s="52"/>
      <c r="J1942" s="52"/>
    </row>
    <row r="1943" spans="3:10" ht="15.75">
      <c r="C1943" s="52"/>
      <c r="J1943" s="52"/>
    </row>
    <row r="1944" spans="3:10" ht="15.75">
      <c r="C1944" s="52"/>
      <c r="J1944" s="52"/>
    </row>
    <row r="1945" spans="3:10" ht="15.75">
      <c r="C1945" s="52"/>
      <c r="J1945" s="52"/>
    </row>
    <row r="1946" spans="3:10" ht="15.75">
      <c r="C1946" s="52"/>
      <c r="J1946" s="52"/>
    </row>
    <row r="1947" spans="3:10" ht="15.75">
      <c r="C1947" s="52"/>
      <c r="J1947" s="52"/>
    </row>
    <row r="1948" spans="3:10" ht="15.75">
      <c r="C1948" s="52"/>
      <c r="J1948" s="52"/>
    </row>
    <row r="1949" spans="3:10" ht="15.75">
      <c r="C1949" s="52"/>
      <c r="J1949" s="52"/>
    </row>
    <row r="1950" spans="3:10" ht="15.75">
      <c r="C1950" s="52"/>
      <c r="J1950" s="52"/>
    </row>
    <row r="1951" spans="3:10" ht="15.75">
      <c r="C1951" s="52"/>
      <c r="J1951" s="52"/>
    </row>
    <row r="1952" spans="3:10" ht="15.75">
      <c r="C1952" s="52"/>
      <c r="J1952" s="52"/>
    </row>
    <row r="1953" spans="3:10" ht="15.75">
      <c r="C1953" s="52"/>
      <c r="J1953" s="52"/>
    </row>
    <row r="1954" spans="3:10" ht="15.75">
      <c r="C1954" s="52"/>
      <c r="J1954" s="52"/>
    </row>
    <row r="1955" spans="3:10" ht="15.75">
      <c r="C1955" s="52"/>
      <c r="J1955" s="52"/>
    </row>
    <row r="1956" spans="3:10" ht="15.75">
      <c r="C1956" s="52"/>
      <c r="J1956" s="52"/>
    </row>
    <row r="1957" spans="3:10" ht="15.75">
      <c r="C1957" s="52"/>
      <c r="J1957" s="52"/>
    </row>
    <row r="1958" spans="3:10" ht="15.75">
      <c r="C1958" s="52"/>
      <c r="J1958" s="52"/>
    </row>
    <row r="1959" spans="3:10" ht="15.75">
      <c r="C1959" s="52"/>
      <c r="J1959" s="52"/>
    </row>
    <row r="1960" spans="3:10" ht="15.75">
      <c r="C1960" s="52"/>
      <c r="J1960" s="52"/>
    </row>
    <row r="1961" spans="3:10" ht="15.75">
      <c r="C1961" s="52"/>
      <c r="J1961" s="52"/>
    </row>
    <row r="1962" spans="3:10" ht="15.75">
      <c r="C1962" s="52"/>
      <c r="J1962" s="52"/>
    </row>
    <row r="1963" spans="3:10" ht="15.75">
      <c r="C1963" s="52"/>
      <c r="J1963" s="52"/>
    </row>
    <row r="1964" spans="3:10" ht="15.75">
      <c r="C1964" s="52"/>
      <c r="J1964" s="52"/>
    </row>
    <row r="1965" spans="3:10" ht="15.75">
      <c r="C1965" s="52"/>
      <c r="J1965" s="52"/>
    </row>
    <row r="1966" spans="3:10" ht="15.75">
      <c r="C1966" s="52"/>
      <c r="J1966" s="52"/>
    </row>
    <row r="1967" spans="3:10" ht="15.75">
      <c r="C1967" s="52"/>
      <c r="J1967" s="52"/>
    </row>
    <row r="1968" spans="3:10" ht="15.75">
      <c r="C1968" s="52"/>
      <c r="J1968" s="52"/>
    </row>
    <row r="1969" spans="3:10" ht="15.75">
      <c r="C1969" s="52"/>
      <c r="J1969" s="52"/>
    </row>
    <row r="1970" spans="3:10" ht="15.75">
      <c r="C1970" s="52"/>
      <c r="J1970" s="52"/>
    </row>
    <row r="1971" spans="3:10" ht="15.75">
      <c r="C1971" s="52"/>
      <c r="J1971" s="52"/>
    </row>
    <row r="1972" spans="3:10" ht="15.75">
      <c r="C1972" s="52"/>
      <c r="J1972" s="52"/>
    </row>
    <row r="1973" spans="3:10" ht="15.75">
      <c r="C1973" s="52"/>
      <c r="J1973" s="52"/>
    </row>
    <row r="1974" spans="3:10" ht="15.75">
      <c r="C1974" s="52"/>
      <c r="J1974" s="52"/>
    </row>
    <row r="1975" spans="3:10" ht="15.75">
      <c r="C1975" s="52"/>
      <c r="J1975" s="52"/>
    </row>
    <row r="1976" spans="3:10" ht="15.75">
      <c r="C1976" s="52"/>
      <c r="J1976" s="52"/>
    </row>
    <row r="1977" spans="3:10" ht="15.75">
      <c r="C1977" s="52"/>
      <c r="J1977" s="52"/>
    </row>
    <row r="1978" spans="3:10" ht="15.75">
      <c r="C1978" s="52"/>
      <c r="J1978" s="52"/>
    </row>
    <row r="1979" spans="3:10" ht="15.75">
      <c r="C1979" s="52"/>
      <c r="J1979" s="52"/>
    </row>
    <row r="1980" spans="3:10" ht="15.75">
      <c r="C1980" s="52"/>
      <c r="J1980" s="52"/>
    </row>
    <row r="1981" spans="3:10" ht="15.75">
      <c r="C1981" s="52"/>
      <c r="J1981" s="52"/>
    </row>
    <row r="1982" spans="3:10" ht="15.75">
      <c r="C1982" s="52"/>
      <c r="J1982" s="52"/>
    </row>
    <row r="1983" spans="3:10" ht="15.75">
      <c r="C1983" s="52"/>
      <c r="J1983" s="52"/>
    </row>
    <row r="1984" spans="3:10" ht="15.75">
      <c r="C1984" s="52"/>
      <c r="J1984" s="52"/>
    </row>
    <row r="1985" spans="3:10" ht="15.75">
      <c r="C1985" s="52"/>
      <c r="J1985" s="52"/>
    </row>
    <row r="1986" spans="3:10" ht="15.75">
      <c r="C1986" s="52"/>
      <c r="J1986" s="52"/>
    </row>
    <row r="1987" ht="15.75">
      <c r="C1987" s="52"/>
    </row>
    <row r="1988" ht="15.75">
      <c r="C1988" s="52"/>
    </row>
  </sheetData>
  <sheetProtection/>
  <mergeCells count="1">
    <mergeCell ref="A1:I1"/>
  </mergeCells>
  <printOptions/>
  <pageMargins left="0.28" right="0.2" top="0.84" bottom="0.32" header="0.5" footer="0.52"/>
  <pageSetup horizontalDpi="600" verticalDpi="600" orientation="portrait" paperSize="9" scale="99" r:id="rId3"/>
  <rowBreaks count="7" manualBreakCount="7">
    <brk id="182" max="12" man="1"/>
    <brk id="222" max="255" man="1"/>
    <brk id="264" max="255" man="1"/>
    <brk id="308" max="255" man="1"/>
    <brk id="445" max="12" man="1"/>
    <brk id="490" max="12" man="1"/>
    <brk id="525" max="255" man="1"/>
  </rowBreaks>
  <legacyDrawing r:id="rId2"/>
</worksheet>
</file>

<file path=xl/worksheets/sheet12.xml><?xml version="1.0" encoding="utf-8"?>
<worksheet xmlns="http://schemas.openxmlformats.org/spreadsheetml/2006/main" xmlns:r="http://schemas.openxmlformats.org/officeDocument/2006/relationships">
  <sheetPr>
    <tabColor indexed="20"/>
  </sheetPr>
  <dimension ref="A1:I355"/>
  <sheetViews>
    <sheetView view="pageBreakPreview" zoomScaleSheetLayoutView="100" zoomScalePageLayoutView="0" workbookViewId="0" topLeftCell="A1">
      <selection activeCell="A1" sqref="A1:F28"/>
    </sheetView>
  </sheetViews>
  <sheetFormatPr defaultColWidth="9.140625" defaultRowHeight="12.75"/>
  <cols>
    <col min="1" max="1" width="2.7109375" style="3" customWidth="1"/>
    <col min="2" max="2" width="9.140625" style="3" customWidth="1"/>
    <col min="3" max="3" width="37.7109375" style="3" customWidth="1"/>
    <col min="4" max="4" width="22.00390625" style="3" customWidth="1"/>
    <col min="5" max="5" width="21.28125" style="3" customWidth="1"/>
    <col min="6" max="6" width="0.13671875" style="3" customWidth="1"/>
    <col min="7" max="7" width="17.421875" style="3" customWidth="1"/>
    <col min="8" max="16384" width="9.140625" style="3" customWidth="1"/>
  </cols>
  <sheetData>
    <row r="1" spans="1:5" s="18" customFormat="1" ht="16.5">
      <c r="A1" s="590" t="s">
        <v>1633</v>
      </c>
      <c r="B1" s="590"/>
      <c r="C1" s="590"/>
      <c r="D1" s="590"/>
      <c r="E1" s="590"/>
    </row>
    <row r="2" spans="4:6" ht="16.5">
      <c r="D2" s="9" t="s">
        <v>1140</v>
      </c>
      <c r="E2" s="9" t="s">
        <v>1042</v>
      </c>
      <c r="F2" s="9"/>
    </row>
    <row r="3" spans="4:6" ht="16.5">
      <c r="D3" s="608" t="s">
        <v>952</v>
      </c>
      <c r="E3" s="608"/>
      <c r="F3" s="608"/>
    </row>
    <row r="5" spans="1:6" ht="15" customHeight="1">
      <c r="A5" s="9" t="s">
        <v>1300</v>
      </c>
      <c r="C5" s="23"/>
      <c r="D5" s="23"/>
      <c r="E5" s="247"/>
      <c r="F5" s="247"/>
    </row>
    <row r="6" spans="2:9" ht="15" customHeight="1">
      <c r="B6" s="26" t="s">
        <v>1421</v>
      </c>
      <c r="C6" s="23"/>
      <c r="D6" s="23">
        <f>'Trial balance 2010-11'!D49</f>
        <v>4000000</v>
      </c>
      <c r="E6" s="23">
        <f>'Trial Balance'!C62</f>
        <v>4250763</v>
      </c>
      <c r="F6" s="23"/>
      <c r="G6" s="23"/>
      <c r="I6" s="16"/>
    </row>
    <row r="7" spans="2:9" ht="15" customHeight="1">
      <c r="B7" s="26" t="s">
        <v>1155</v>
      </c>
      <c r="C7" s="23"/>
      <c r="D7" s="23">
        <f>'Trial balance 2010-11'!D46</f>
        <v>206996</v>
      </c>
      <c r="E7" s="23">
        <f>'Trial Balance'!C58</f>
        <v>206996</v>
      </c>
      <c r="F7" s="23"/>
      <c r="G7" s="23"/>
      <c r="I7" s="16"/>
    </row>
    <row r="8" spans="2:9" ht="15" customHeight="1">
      <c r="B8" s="26" t="s">
        <v>1628</v>
      </c>
      <c r="C8" s="23"/>
      <c r="D8" s="23">
        <f>'Trial balance 2010-11'!D181</f>
        <v>110000</v>
      </c>
      <c r="E8" s="23">
        <f>'Trial Balance'!C61</f>
        <v>122800</v>
      </c>
      <c r="F8" s="23"/>
      <c r="G8" s="23"/>
      <c r="I8" s="16"/>
    </row>
    <row r="9" spans="2:9" ht="15" customHeight="1">
      <c r="B9" s="26" t="s">
        <v>1413</v>
      </c>
      <c r="C9" s="23"/>
      <c r="D9" s="246" t="s">
        <v>1113</v>
      </c>
      <c r="E9" s="23">
        <f>'Trial Balance'!C57</f>
        <v>56219</v>
      </c>
      <c r="F9" s="23"/>
      <c r="G9" s="23"/>
      <c r="I9" s="16"/>
    </row>
    <row r="10" spans="2:9" ht="15" customHeight="1">
      <c r="B10" s="26" t="s">
        <v>1154</v>
      </c>
      <c r="C10" s="23"/>
      <c r="D10" s="23">
        <f>'P&amp;L'!E30</f>
        <v>17683438</v>
      </c>
      <c r="E10" s="23">
        <f>'Trial Balance'!C59</f>
        <v>6722905</v>
      </c>
      <c r="F10" s="23"/>
      <c r="G10" s="23"/>
      <c r="I10" s="16"/>
    </row>
    <row r="11" spans="2:9" ht="15" customHeight="1">
      <c r="B11" s="650" t="s">
        <v>914</v>
      </c>
      <c r="C11" s="650"/>
      <c r="D11" s="135">
        <f>'Trial balance 2010-11'!D127</f>
        <v>12581846</v>
      </c>
      <c r="E11" s="23">
        <f>'Trial Balance'!C63</f>
        <v>3800000</v>
      </c>
      <c r="F11" s="23"/>
      <c r="G11" s="23"/>
      <c r="I11" s="16"/>
    </row>
    <row r="12" spans="2:7" ht="19.5" customHeight="1" thickBot="1">
      <c r="B12" s="23"/>
      <c r="C12" s="23"/>
      <c r="D12" s="308">
        <f>SUM(D6:D11)</f>
        <v>34582280</v>
      </c>
      <c r="E12" s="308">
        <f>SUM(E6:E11)</f>
        <v>15159683</v>
      </c>
      <c r="F12" s="23"/>
      <c r="G12" s="107"/>
    </row>
    <row r="13" spans="2:6" ht="19.5" customHeight="1" thickTop="1">
      <c r="B13" s="5"/>
      <c r="C13" s="23"/>
      <c r="D13" s="23"/>
      <c r="E13" s="31"/>
      <c r="F13" s="13"/>
    </row>
    <row r="14" spans="2:6" ht="19.5" customHeight="1">
      <c r="B14" s="5"/>
      <c r="C14" s="23"/>
      <c r="D14" s="23"/>
      <c r="E14" s="31"/>
      <c r="F14" s="13"/>
    </row>
    <row r="16" spans="1:4" ht="16.5">
      <c r="A16" s="9" t="s">
        <v>1301</v>
      </c>
      <c r="B16" s="9"/>
      <c r="C16" s="9"/>
      <c r="D16" s="9"/>
    </row>
    <row r="17" spans="1:4" ht="16.5">
      <c r="A17" s="9"/>
      <c r="B17" s="9"/>
      <c r="C17" s="475"/>
      <c r="D17" s="9"/>
    </row>
    <row r="18" spans="1:4" ht="19.5" customHeight="1">
      <c r="A18" s="9" t="s">
        <v>1420</v>
      </c>
      <c r="B18" s="9"/>
      <c r="C18" s="9"/>
      <c r="D18" s="9"/>
    </row>
    <row r="19" spans="2:6" s="403" customFormat="1" ht="16.5">
      <c r="B19" s="3" t="s">
        <v>493</v>
      </c>
      <c r="C19" s="3"/>
      <c r="D19" s="23">
        <f>'Sub SCH'!G544</f>
        <v>7837955.96</v>
      </c>
      <c r="E19" s="17">
        <v>7973962.04</v>
      </c>
      <c r="F19" s="415"/>
    </row>
    <row r="20" spans="2:6" s="403" customFormat="1" ht="16.5">
      <c r="B20" s="3" t="s">
        <v>1302</v>
      </c>
      <c r="C20" s="3"/>
      <c r="D20" s="23">
        <f>'Trial balance 2010-11'!D497</f>
        <v>1819628.3</v>
      </c>
      <c r="E20" s="17">
        <v>1366970.7</v>
      </c>
      <c r="F20" s="415"/>
    </row>
    <row r="21" spans="2:6" s="403" customFormat="1" ht="16.5">
      <c r="B21" s="13" t="s">
        <v>1304</v>
      </c>
      <c r="C21" s="3"/>
      <c r="D21" s="23">
        <f>'Trial balance 2010-11'!D491</f>
        <v>248561.32</v>
      </c>
      <c r="E21" s="17">
        <v>313750.85</v>
      </c>
      <c r="F21" s="416"/>
    </row>
    <row r="22" spans="2:6" s="403" customFormat="1" ht="16.5">
      <c r="B22" s="651" t="s">
        <v>246</v>
      </c>
      <c r="C22" s="651"/>
      <c r="D22" s="23">
        <f>'Trial balance 2010-11'!D492</f>
        <v>8395824</v>
      </c>
      <c r="E22" s="17">
        <v>0</v>
      </c>
      <c r="F22" s="416"/>
    </row>
    <row r="23" spans="2:6" s="403" customFormat="1" ht="16.5">
      <c r="B23" s="3" t="s">
        <v>1303</v>
      </c>
      <c r="C23" s="3"/>
      <c r="D23" s="23">
        <f>'Trial balance 2010-11'!D502+'Trial balance 2010-11'!D504</f>
        <v>312785</v>
      </c>
      <c r="E23" s="17">
        <v>222200</v>
      </c>
      <c r="F23" s="415"/>
    </row>
    <row r="24" spans="2:6" s="403" customFormat="1" ht="16.5">
      <c r="B24" s="3" t="s">
        <v>1251</v>
      </c>
      <c r="C24" s="3"/>
      <c r="D24" s="23">
        <f>'Trial balance 2010-11'!D493</f>
        <v>4850</v>
      </c>
      <c r="E24" s="17">
        <v>568801.84</v>
      </c>
      <c r="F24" s="408"/>
    </row>
    <row r="25" spans="2:6" s="403" customFormat="1" ht="16.5">
      <c r="B25" s="3" t="s">
        <v>1309</v>
      </c>
      <c r="C25" s="3"/>
      <c r="D25" s="23">
        <f>'Trial balance 2010-11'!D501</f>
        <v>2960</v>
      </c>
      <c r="E25" s="17">
        <v>37776</v>
      </c>
      <c r="F25" s="415"/>
    </row>
    <row r="26" spans="2:6" ht="16.5">
      <c r="B26" s="3" t="s">
        <v>1312</v>
      </c>
      <c r="D26" s="23">
        <v>0</v>
      </c>
      <c r="E26" s="17">
        <v>350120</v>
      </c>
      <c r="F26" s="244"/>
    </row>
    <row r="27" spans="2:6" ht="16.5">
      <c r="B27" s="3" t="s">
        <v>1290</v>
      </c>
      <c r="C27" s="475" t="s">
        <v>492</v>
      </c>
      <c r="D27" s="306">
        <f>'Sub SCH'!G436</f>
        <v>1727073.97</v>
      </c>
      <c r="E27" s="23">
        <v>149300.15</v>
      </c>
      <c r="F27" s="12"/>
    </row>
    <row r="28" spans="2:7" ht="17.25" thickBot="1">
      <c r="B28" s="5" t="s">
        <v>809</v>
      </c>
      <c r="C28" s="23"/>
      <c r="D28" s="308">
        <f>SUM(D19:D27)</f>
        <v>20349638.549999997</v>
      </c>
      <c r="E28" s="261">
        <f>SUM(E19:E27)</f>
        <v>10982881.58</v>
      </c>
      <c r="F28" s="13"/>
      <c r="G28" s="17"/>
    </row>
    <row r="29" spans="5:6" ht="17.25" hidden="1" thickTop="1">
      <c r="E29" s="12">
        <f>SUM(E19:E28)</f>
        <v>21965763.16</v>
      </c>
      <c r="F29" s="12"/>
    </row>
    <row r="30" spans="5:6" ht="17.25" thickTop="1">
      <c r="E30" s="5"/>
      <c r="F30" s="5"/>
    </row>
    <row r="31" ht="16.5">
      <c r="E31" s="9"/>
    </row>
    <row r="345" spans="1:3" ht="16.5">
      <c r="A345" s="649"/>
      <c r="B345" s="649"/>
      <c r="C345" s="649"/>
    </row>
    <row r="351" spans="1:5" ht="16.5">
      <c r="A351" s="649"/>
      <c r="B351" s="649"/>
      <c r="C351" s="649"/>
      <c r="D351" s="649"/>
      <c r="E351" s="649"/>
    </row>
    <row r="355" spans="1:3" ht="16.5">
      <c r="A355" s="649"/>
      <c r="B355" s="649"/>
      <c r="C355" s="649"/>
    </row>
  </sheetData>
  <sheetProtection/>
  <mergeCells count="7">
    <mergeCell ref="A1:E1"/>
    <mergeCell ref="A355:C355"/>
    <mergeCell ref="A351:E351"/>
    <mergeCell ref="A345:C345"/>
    <mergeCell ref="B11:C11"/>
    <mergeCell ref="B22:C22"/>
    <mergeCell ref="D3:F3"/>
  </mergeCells>
  <printOptions/>
  <pageMargins left="0.72" right="0.32"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5"/>
  </sheetPr>
  <dimension ref="B1:F570"/>
  <sheetViews>
    <sheetView zoomScale="145" zoomScaleNormal="145" zoomScalePageLayoutView="0" workbookViewId="0" topLeftCell="A175">
      <selection activeCell="B28" sqref="B28"/>
    </sheetView>
  </sheetViews>
  <sheetFormatPr defaultColWidth="9.140625" defaultRowHeight="12.75"/>
  <cols>
    <col min="1" max="1" width="7.140625" style="0" customWidth="1"/>
    <col min="2" max="2" width="45.57421875" style="0" customWidth="1"/>
    <col min="3" max="3" width="13.8515625" style="0" customWidth="1"/>
    <col min="4" max="4" width="13.57421875" style="0" customWidth="1"/>
    <col min="6" max="6" width="10.140625" style="0" bestFit="1" customWidth="1"/>
  </cols>
  <sheetData>
    <row r="1" spans="2:4" ht="29.25" customHeight="1">
      <c r="B1" s="430"/>
      <c r="C1" s="652" t="s">
        <v>991</v>
      </c>
      <c r="D1" s="652"/>
    </row>
    <row r="2" spans="2:4" ht="12.75">
      <c r="B2" s="430" t="s">
        <v>343</v>
      </c>
      <c r="C2" s="653" t="s">
        <v>86</v>
      </c>
      <c r="D2" s="653"/>
    </row>
    <row r="3" spans="2:4" ht="12.75">
      <c r="B3" s="430"/>
      <c r="C3" s="654" t="s">
        <v>345</v>
      </c>
      <c r="D3" s="654"/>
    </row>
    <row r="4" spans="2:4" ht="12.75">
      <c r="B4" s="430"/>
      <c r="C4" s="431" t="s">
        <v>346</v>
      </c>
      <c r="D4" s="431" t="s">
        <v>347</v>
      </c>
    </row>
    <row r="5" spans="2:4" ht="12.75">
      <c r="B5" s="432" t="s">
        <v>348</v>
      </c>
      <c r="C5" s="433"/>
      <c r="D5" s="434">
        <v>182668603.58</v>
      </c>
    </row>
    <row r="6" spans="2:4" ht="12.75">
      <c r="B6" s="435" t="s">
        <v>349</v>
      </c>
      <c r="C6" s="436"/>
      <c r="D6" s="437">
        <v>182668603.58</v>
      </c>
    </row>
    <row r="7" spans="2:4" s="365" customFormat="1" ht="12.75">
      <c r="B7" s="438" t="s">
        <v>531</v>
      </c>
      <c r="C7" s="439"/>
      <c r="D7" s="440">
        <v>6216000</v>
      </c>
    </row>
    <row r="8" spans="2:4" s="365" customFormat="1" ht="12.75">
      <c r="B8" s="438" t="s">
        <v>532</v>
      </c>
      <c r="C8" s="439"/>
      <c r="D8" s="440">
        <v>4168000</v>
      </c>
    </row>
    <row r="9" spans="2:4" s="365" customFormat="1" ht="12.75">
      <c r="B9" s="438" t="s">
        <v>533</v>
      </c>
      <c r="C9" s="439"/>
      <c r="D9" s="440">
        <v>374405</v>
      </c>
    </row>
    <row r="10" spans="2:4" s="365" customFormat="1" ht="12.75">
      <c r="B10" s="438" t="s">
        <v>1090</v>
      </c>
      <c r="C10" s="439"/>
      <c r="D10" s="440">
        <v>5000000</v>
      </c>
    </row>
    <row r="11" spans="2:4" s="365" customFormat="1" ht="12.75">
      <c r="B11" s="438" t="s">
        <v>534</v>
      </c>
      <c r="C11" s="439"/>
      <c r="D11" s="440">
        <v>166910198.58</v>
      </c>
    </row>
    <row r="12" spans="2:4" s="365" customFormat="1" ht="12.75">
      <c r="B12" s="441" t="s">
        <v>350</v>
      </c>
      <c r="C12" s="442"/>
      <c r="D12" s="443">
        <v>75893670.33</v>
      </c>
    </row>
    <row r="13" spans="2:4" s="365" customFormat="1" ht="12.75">
      <c r="B13" s="444" t="s">
        <v>351</v>
      </c>
      <c r="C13" s="439"/>
      <c r="D13" s="440">
        <v>75893670.33</v>
      </c>
    </row>
    <row r="14" spans="2:4" s="365" customFormat="1" ht="12.75">
      <c r="B14" s="438" t="s">
        <v>535</v>
      </c>
      <c r="C14" s="439"/>
      <c r="D14" s="440">
        <v>10854008</v>
      </c>
    </row>
    <row r="15" spans="2:4" s="365" customFormat="1" ht="12.75">
      <c r="B15" s="438" t="s">
        <v>536</v>
      </c>
      <c r="C15" s="439"/>
      <c r="D15" s="440">
        <v>200135</v>
      </c>
    </row>
    <row r="16" spans="2:4" s="365" customFormat="1" ht="12.75">
      <c r="B16" s="438" t="s">
        <v>537</v>
      </c>
      <c r="C16" s="439"/>
      <c r="D16" s="440">
        <v>1900000</v>
      </c>
    </row>
    <row r="17" spans="2:4" s="365" customFormat="1" ht="12.75">
      <c r="B17" s="438" t="s">
        <v>538</v>
      </c>
      <c r="C17" s="439"/>
      <c r="D17" s="440">
        <v>2500000</v>
      </c>
    </row>
    <row r="18" spans="2:4" s="365" customFormat="1" ht="12.75">
      <c r="B18" s="438" t="s">
        <v>539</v>
      </c>
      <c r="C18" s="439"/>
      <c r="D18" s="440">
        <v>13210958.9</v>
      </c>
    </row>
    <row r="19" spans="2:4" s="365" customFormat="1" ht="12.75">
      <c r="B19" s="438" t="s">
        <v>540</v>
      </c>
      <c r="C19" s="439"/>
      <c r="D19" s="440">
        <v>19164655.6</v>
      </c>
    </row>
    <row r="20" spans="2:4" s="365" customFormat="1" ht="12.75">
      <c r="B20" s="438" t="s">
        <v>541</v>
      </c>
      <c r="C20" s="439"/>
      <c r="D20" s="440">
        <v>534893.6</v>
      </c>
    </row>
    <row r="21" spans="2:4" s="365" customFormat="1" ht="12.75">
      <c r="B21" s="438" t="s">
        <v>542</v>
      </c>
      <c r="C21" s="439"/>
      <c r="D21" s="440">
        <v>5158213.3</v>
      </c>
    </row>
    <row r="22" spans="2:4" s="365" customFormat="1" ht="12.75">
      <c r="B22" s="438" t="s">
        <v>543</v>
      </c>
      <c r="C22" s="439"/>
      <c r="D22" s="440">
        <v>6305293</v>
      </c>
    </row>
    <row r="23" spans="2:4" s="365" customFormat="1" ht="12.75">
      <c r="B23" s="438" t="s">
        <v>544</v>
      </c>
      <c r="C23" s="439"/>
      <c r="D23" s="440">
        <v>7360226.09</v>
      </c>
    </row>
    <row r="24" spans="2:4" s="365" customFormat="1" ht="12.75">
      <c r="B24" s="438" t="s">
        <v>545</v>
      </c>
      <c r="C24" s="439"/>
      <c r="D24" s="440">
        <v>181037.04</v>
      </c>
    </row>
    <row r="25" spans="2:4" s="365" customFormat="1" ht="12.75">
      <c r="B25" s="438" t="s">
        <v>546</v>
      </c>
      <c r="C25" s="439"/>
      <c r="D25" s="440">
        <v>1795013.74</v>
      </c>
    </row>
    <row r="26" spans="2:4" s="365" customFormat="1" ht="12.75">
      <c r="B26" s="438" t="s">
        <v>547</v>
      </c>
      <c r="C26" s="439"/>
      <c r="D26" s="440">
        <v>4529897.94</v>
      </c>
    </row>
    <row r="27" spans="2:4" s="365" customFormat="1" ht="12.75">
      <c r="B27" s="438" t="s">
        <v>548</v>
      </c>
      <c r="C27" s="439"/>
      <c r="D27" s="440">
        <v>2199338.12</v>
      </c>
    </row>
    <row r="28" spans="2:4" ht="12.75">
      <c r="B28" s="432" t="s">
        <v>352</v>
      </c>
      <c r="C28" s="434">
        <v>210238.83</v>
      </c>
      <c r="D28" s="434">
        <v>134776867.64</v>
      </c>
    </row>
    <row r="29" spans="2:4" ht="12.75">
      <c r="B29" s="435" t="s">
        <v>353</v>
      </c>
      <c r="C29" s="436"/>
      <c r="D29" s="437">
        <v>2045805.94</v>
      </c>
    </row>
    <row r="30" spans="2:4" ht="12.75">
      <c r="B30" s="445" t="s">
        <v>87</v>
      </c>
      <c r="C30" s="446"/>
      <c r="D30" s="447">
        <v>2045805.94</v>
      </c>
    </row>
    <row r="31" spans="2:4" ht="12.75">
      <c r="B31" s="445" t="s">
        <v>984</v>
      </c>
      <c r="C31" s="437">
        <v>66805</v>
      </c>
      <c r="D31" s="437">
        <v>21549.05</v>
      </c>
    </row>
    <row r="32" spans="2:4" s="365" customFormat="1" ht="12.75">
      <c r="B32" s="448" t="s">
        <v>596</v>
      </c>
      <c r="C32" s="440">
        <v>66805</v>
      </c>
      <c r="D32" s="439"/>
    </row>
    <row r="33" spans="2:4" ht="12.75">
      <c r="B33" s="449" t="s">
        <v>597</v>
      </c>
      <c r="C33" s="436"/>
      <c r="D33" s="437">
        <v>21549.05</v>
      </c>
    </row>
    <row r="34" spans="2:4" ht="12.75">
      <c r="B34" s="450" t="s">
        <v>985</v>
      </c>
      <c r="C34" s="436"/>
      <c r="D34" s="437">
        <v>24262.32</v>
      </c>
    </row>
    <row r="35" spans="2:4" ht="12.75">
      <c r="B35" s="451" t="s">
        <v>1585</v>
      </c>
      <c r="C35" s="436"/>
      <c r="D35" s="437">
        <v>24262.32</v>
      </c>
    </row>
    <row r="36" spans="2:4" ht="12.75">
      <c r="B36" s="445" t="s">
        <v>600</v>
      </c>
      <c r="C36" s="436"/>
      <c r="D36" s="437">
        <v>583739.36</v>
      </c>
    </row>
    <row r="37" spans="2:4" s="365" customFormat="1" ht="12.75">
      <c r="B37" s="448" t="s">
        <v>603</v>
      </c>
      <c r="C37" s="439"/>
      <c r="D37" s="440">
        <v>583739.36</v>
      </c>
    </row>
    <row r="38" spans="2:4" s="365" customFormat="1" ht="12.75">
      <c r="B38" s="452" t="s">
        <v>605</v>
      </c>
      <c r="C38" s="439"/>
      <c r="D38" s="440">
        <v>199914.58</v>
      </c>
    </row>
    <row r="39" spans="2:4" s="365" customFormat="1" ht="12.75">
      <c r="B39" s="453" t="s">
        <v>1586</v>
      </c>
      <c r="C39" s="439"/>
      <c r="D39" s="440">
        <v>1845.63</v>
      </c>
    </row>
    <row r="40" spans="2:4" s="365" customFormat="1" ht="12.75">
      <c r="B40" s="448" t="s">
        <v>606</v>
      </c>
      <c r="C40" s="439"/>
      <c r="D40" s="440">
        <v>1273272</v>
      </c>
    </row>
    <row r="41" spans="2:5" s="365" customFormat="1" ht="12.75">
      <c r="B41" s="448" t="s">
        <v>607</v>
      </c>
      <c r="C41" s="439"/>
      <c r="D41" s="440">
        <v>199914.58</v>
      </c>
      <c r="E41" s="365">
        <v>207942.58</v>
      </c>
    </row>
    <row r="42" spans="2:5" ht="12.75">
      <c r="B42" s="454" t="s">
        <v>88</v>
      </c>
      <c r="C42" s="446"/>
      <c r="D42" s="446"/>
      <c r="E42" s="412">
        <f>E41-D41</f>
        <v>8028</v>
      </c>
    </row>
    <row r="43" spans="2:4" ht="12.75">
      <c r="B43" s="454" t="s">
        <v>89</v>
      </c>
      <c r="C43" s="446"/>
      <c r="D43" s="446"/>
    </row>
    <row r="44" spans="2:4" ht="12.75">
      <c r="B44" s="435" t="s">
        <v>354</v>
      </c>
      <c r="C44" s="436"/>
      <c r="D44" s="437">
        <v>4391539</v>
      </c>
    </row>
    <row r="45" spans="2:4" ht="12.75">
      <c r="B45" s="454" t="s">
        <v>90</v>
      </c>
      <c r="C45" s="446"/>
      <c r="D45" s="447">
        <v>216996</v>
      </c>
    </row>
    <row r="46" spans="2:4" s="365" customFormat="1" ht="12.75">
      <c r="B46" s="455" t="s">
        <v>986</v>
      </c>
      <c r="C46" s="456"/>
      <c r="D46" s="457">
        <v>206996</v>
      </c>
    </row>
    <row r="47" spans="2:4" s="365" customFormat="1" ht="12.75">
      <c r="B47" s="455" t="s">
        <v>987</v>
      </c>
      <c r="C47" s="456"/>
      <c r="D47" s="457">
        <v>10000</v>
      </c>
    </row>
    <row r="48" spans="2:6" s="365" customFormat="1" ht="12.75">
      <c r="B48" s="438" t="s">
        <v>91</v>
      </c>
      <c r="C48" s="439"/>
      <c r="D48" s="440">
        <v>177438</v>
      </c>
      <c r="E48" s="365">
        <v>167013</v>
      </c>
      <c r="F48" s="413"/>
    </row>
    <row r="49" spans="2:5" s="365" customFormat="1" ht="12.75">
      <c r="B49" s="438" t="s">
        <v>92</v>
      </c>
      <c r="C49" s="439"/>
      <c r="D49" s="440">
        <v>4000000</v>
      </c>
      <c r="E49" s="413">
        <f>D48-E48</f>
        <v>10425</v>
      </c>
    </row>
    <row r="50" spans="2:4" s="365" customFormat="1" ht="12.75">
      <c r="B50" s="438" t="s">
        <v>718</v>
      </c>
      <c r="C50" s="439"/>
      <c r="D50" s="440">
        <v>7530</v>
      </c>
    </row>
    <row r="51" spans="2:4" ht="12.75">
      <c r="B51" s="435" t="s">
        <v>355</v>
      </c>
      <c r="C51" s="437">
        <v>169300.83</v>
      </c>
      <c r="D51" s="437">
        <v>40134190.95</v>
      </c>
    </row>
    <row r="52" spans="2:4" ht="12.75">
      <c r="B52" s="445" t="s">
        <v>559</v>
      </c>
      <c r="C52" s="446"/>
      <c r="D52" s="447">
        <v>569035.24</v>
      </c>
    </row>
    <row r="53" spans="2:4" s="365" customFormat="1" ht="12.75">
      <c r="B53" s="455" t="s">
        <v>781</v>
      </c>
      <c r="C53" s="456"/>
      <c r="D53" s="457">
        <v>32280</v>
      </c>
    </row>
    <row r="54" spans="2:4" s="365" customFormat="1" ht="12.75">
      <c r="B54" s="438" t="s">
        <v>1560</v>
      </c>
      <c r="C54" s="456"/>
      <c r="D54" s="457">
        <v>116815</v>
      </c>
    </row>
    <row r="55" spans="2:4" s="365" customFormat="1" ht="12.75">
      <c r="B55" s="455" t="s">
        <v>785</v>
      </c>
      <c r="C55" s="456"/>
      <c r="D55" s="457">
        <v>321665.02</v>
      </c>
    </row>
    <row r="56" spans="2:4" s="365" customFormat="1" ht="12.75">
      <c r="B56" s="455" t="s">
        <v>1561</v>
      </c>
      <c r="C56" s="456"/>
      <c r="D56" s="457">
        <v>1875</v>
      </c>
    </row>
    <row r="57" spans="2:4" s="365" customFormat="1" ht="12.75">
      <c r="B57" s="455" t="s">
        <v>786</v>
      </c>
      <c r="C57" s="456"/>
      <c r="D57" s="457">
        <v>849.12</v>
      </c>
    </row>
    <row r="58" spans="2:4" s="365" customFormat="1" ht="12.75">
      <c r="B58" s="453" t="s">
        <v>787</v>
      </c>
      <c r="C58" s="456"/>
      <c r="D58" s="457">
        <v>39000</v>
      </c>
    </row>
    <row r="59" spans="2:4" s="365" customFormat="1" ht="12.75">
      <c r="B59" s="453" t="s">
        <v>789</v>
      </c>
      <c r="C59" s="456"/>
      <c r="D59" s="457">
        <v>936.1</v>
      </c>
    </row>
    <row r="60" spans="2:4" s="365" customFormat="1" ht="12.75">
      <c r="B60" s="455" t="s">
        <v>790</v>
      </c>
      <c r="C60" s="456"/>
      <c r="D60" s="457">
        <v>55615</v>
      </c>
    </row>
    <row r="61" spans="2:4" s="365" customFormat="1" ht="12.75">
      <c r="B61" s="438" t="s">
        <v>561</v>
      </c>
      <c r="C61" s="439"/>
      <c r="D61" s="440">
        <v>3161</v>
      </c>
    </row>
    <row r="62" spans="2:4" s="365" customFormat="1" ht="12.75">
      <c r="B62" s="438" t="s">
        <v>562</v>
      </c>
      <c r="C62" s="440">
        <v>1991</v>
      </c>
      <c r="D62" s="439"/>
    </row>
    <row r="63" spans="2:4" s="365" customFormat="1" ht="12.75">
      <c r="B63" s="458" t="s">
        <v>563</v>
      </c>
      <c r="C63" s="439"/>
      <c r="D63" s="440">
        <v>3761</v>
      </c>
    </row>
    <row r="64" spans="2:4" s="365" customFormat="1" ht="12.75">
      <c r="B64" s="438" t="s">
        <v>94</v>
      </c>
      <c r="C64" s="439"/>
      <c r="D64" s="440">
        <v>29162</v>
      </c>
    </row>
    <row r="65" spans="2:4" s="365" customFormat="1" ht="12.75">
      <c r="B65" s="438" t="s">
        <v>95</v>
      </c>
      <c r="C65" s="439"/>
      <c r="D65" s="440">
        <v>15814</v>
      </c>
    </row>
    <row r="66" spans="2:4" s="365" customFormat="1" ht="12.75">
      <c r="B66" s="458" t="s">
        <v>97</v>
      </c>
      <c r="C66" s="439"/>
      <c r="D66" s="440">
        <v>264178</v>
      </c>
    </row>
    <row r="67" spans="2:4" s="365" customFormat="1" ht="12.75">
      <c r="B67" s="438" t="s">
        <v>565</v>
      </c>
      <c r="C67" s="439"/>
      <c r="D67" s="440">
        <v>352950</v>
      </c>
    </row>
    <row r="68" spans="2:4" s="365" customFormat="1" ht="12.75">
      <c r="B68" s="458" t="s">
        <v>1559</v>
      </c>
      <c r="C68" s="439"/>
      <c r="D68" s="440">
        <v>13094</v>
      </c>
    </row>
    <row r="69" spans="2:4" s="365" customFormat="1" ht="12.75">
      <c r="B69" s="438" t="s">
        <v>567</v>
      </c>
      <c r="C69" s="439"/>
      <c r="D69" s="440">
        <v>21205067</v>
      </c>
    </row>
    <row r="70" spans="2:4" s="365" customFormat="1" ht="12.75">
      <c r="B70" s="438" t="s">
        <v>708</v>
      </c>
      <c r="C70" s="439"/>
      <c r="D70" s="440">
        <v>1036748</v>
      </c>
    </row>
    <row r="71" spans="2:4" s="365" customFormat="1" ht="12.75">
      <c r="B71" s="458" t="s">
        <v>99</v>
      </c>
      <c r="C71" s="439"/>
      <c r="D71" s="440">
        <v>17042</v>
      </c>
    </row>
    <row r="72" spans="2:4" s="365" customFormat="1" ht="12.75">
      <c r="B72" s="438" t="s">
        <v>100</v>
      </c>
      <c r="C72" s="439"/>
      <c r="D72" s="440">
        <v>120169</v>
      </c>
    </row>
    <row r="73" spans="2:4" s="365" customFormat="1" ht="12.75">
      <c r="B73" s="458" t="s">
        <v>1545</v>
      </c>
      <c r="C73" s="439"/>
      <c r="D73" s="440">
        <v>3274</v>
      </c>
    </row>
    <row r="74" spans="2:4" s="365" customFormat="1" ht="12.75">
      <c r="B74" s="438" t="s">
        <v>988</v>
      </c>
      <c r="C74" s="440">
        <v>738</v>
      </c>
      <c r="D74" s="439"/>
    </row>
    <row r="75" spans="2:4" s="365" customFormat="1" ht="12.75">
      <c r="B75" s="438" t="s">
        <v>101</v>
      </c>
      <c r="C75" s="440">
        <v>2019</v>
      </c>
      <c r="D75" s="439"/>
    </row>
    <row r="76" spans="2:4" s="365" customFormat="1" ht="12.75">
      <c r="B76" s="438" t="s">
        <v>663</v>
      </c>
      <c r="C76" s="440">
        <v>163298.83</v>
      </c>
      <c r="D76" s="439"/>
    </row>
    <row r="77" spans="2:4" s="365" customFormat="1" ht="12.75">
      <c r="B77" s="438" t="s">
        <v>102</v>
      </c>
      <c r="C77" s="439"/>
      <c r="D77" s="440">
        <v>9725</v>
      </c>
    </row>
    <row r="78" spans="2:4" s="365" customFormat="1" ht="12.75">
      <c r="B78" s="438" t="s">
        <v>1536</v>
      </c>
      <c r="C78" s="439"/>
      <c r="D78" s="440">
        <v>194728</v>
      </c>
    </row>
    <row r="79" spans="2:4" s="365" customFormat="1" ht="12.75">
      <c r="B79" s="438" t="s">
        <v>103</v>
      </c>
      <c r="C79" s="440">
        <v>1264</v>
      </c>
      <c r="D79" s="439"/>
    </row>
    <row r="80" spans="2:4" s="365" customFormat="1" ht="12.75">
      <c r="B80" s="438" t="s">
        <v>1541</v>
      </c>
      <c r="C80" s="439"/>
      <c r="D80" s="440">
        <v>64567</v>
      </c>
    </row>
    <row r="81" spans="2:4" s="365" customFormat="1" ht="12.75">
      <c r="B81" s="438" t="s">
        <v>572</v>
      </c>
      <c r="C81" s="439"/>
      <c r="D81" s="440">
        <v>110246</v>
      </c>
    </row>
    <row r="82" spans="2:4" s="365" customFormat="1" ht="12.75">
      <c r="B82" s="458" t="s">
        <v>104</v>
      </c>
      <c r="C82" s="439"/>
      <c r="D82" s="440">
        <v>7450</v>
      </c>
    </row>
    <row r="83" spans="2:4" s="365" customFormat="1" ht="12.75">
      <c r="B83" s="458" t="s">
        <v>574</v>
      </c>
      <c r="C83" s="439"/>
      <c r="D83" s="440">
        <v>1682045</v>
      </c>
    </row>
    <row r="84" spans="2:4" s="365" customFormat="1" ht="12.75">
      <c r="B84" s="438" t="s">
        <v>576</v>
      </c>
      <c r="C84" s="439"/>
      <c r="D84" s="440">
        <v>536</v>
      </c>
    </row>
    <row r="85" spans="2:4" s="365" customFormat="1" ht="12.75">
      <c r="B85" s="438" t="s">
        <v>1562</v>
      </c>
      <c r="C85" s="439"/>
      <c r="D85" s="440">
        <v>16800</v>
      </c>
    </row>
    <row r="86" spans="2:4" s="365" customFormat="1" ht="12.75">
      <c r="B86" s="438" t="s">
        <v>577</v>
      </c>
      <c r="C86" s="440">
        <v>620</v>
      </c>
      <c r="D86" s="439"/>
    </row>
    <row r="87" spans="2:4" s="365" customFormat="1" ht="12.75">
      <c r="B87" s="458" t="s">
        <v>578</v>
      </c>
      <c r="C87" s="440">
        <v>529</v>
      </c>
      <c r="D87" s="439"/>
    </row>
    <row r="88" spans="2:4" s="365" customFormat="1" ht="12.75">
      <c r="B88" s="458" t="s">
        <v>713</v>
      </c>
      <c r="C88" s="439"/>
      <c r="D88" s="440">
        <v>2289</v>
      </c>
    </row>
    <row r="89" spans="2:4" s="365" customFormat="1" ht="12.75">
      <c r="B89" s="438" t="s">
        <v>714</v>
      </c>
      <c r="C89" s="439"/>
      <c r="D89" s="440">
        <v>22684</v>
      </c>
    </row>
    <row r="90" spans="2:4" s="365" customFormat="1" ht="12.75">
      <c r="B90" s="438" t="s">
        <v>105</v>
      </c>
      <c r="C90" s="439"/>
      <c r="D90" s="440">
        <v>2320200</v>
      </c>
    </row>
    <row r="91" spans="2:4" s="365" customFormat="1" ht="12.75">
      <c r="B91" s="438" t="s">
        <v>1563</v>
      </c>
      <c r="C91" s="439"/>
      <c r="D91" s="440">
        <v>3650</v>
      </c>
    </row>
    <row r="92" spans="2:4" s="365" customFormat="1" ht="12.75">
      <c r="B92" s="438" t="s">
        <v>106</v>
      </c>
      <c r="C92" s="439"/>
      <c r="D92" s="440">
        <v>650</v>
      </c>
    </row>
    <row r="93" spans="2:4" s="365" customFormat="1" ht="12.75">
      <c r="B93" s="438" t="s">
        <v>107</v>
      </c>
      <c r="C93" s="439"/>
      <c r="D93" s="440">
        <v>50086</v>
      </c>
    </row>
    <row r="94" spans="2:4" s="365" customFormat="1" ht="12.75">
      <c r="B94" s="458" t="s">
        <v>108</v>
      </c>
      <c r="C94" s="439"/>
      <c r="D94" s="440">
        <v>1001410</v>
      </c>
    </row>
    <row r="95" spans="2:4" s="365" customFormat="1" ht="12.75">
      <c r="B95" s="458" t="s">
        <v>583</v>
      </c>
      <c r="C95" s="439"/>
      <c r="D95" s="440">
        <v>27500</v>
      </c>
    </row>
    <row r="96" spans="2:4" s="365" customFormat="1" ht="12.75">
      <c r="B96" s="438" t="s">
        <v>1537</v>
      </c>
      <c r="C96" s="439"/>
      <c r="D96" s="440">
        <v>566.5</v>
      </c>
    </row>
    <row r="97" spans="2:6" s="365" customFormat="1" ht="12.75">
      <c r="B97" s="438" t="s">
        <v>585</v>
      </c>
      <c r="C97" s="439"/>
      <c r="D97" s="440">
        <v>104022.16</v>
      </c>
      <c r="E97" s="365">
        <v>103990</v>
      </c>
      <c r="F97" s="413">
        <f>D97-E97</f>
        <v>32.16000000000349</v>
      </c>
    </row>
    <row r="98" spans="2:4" s="365" customFormat="1" ht="12.75">
      <c r="B98" s="438" t="s">
        <v>586</v>
      </c>
      <c r="C98" s="440">
        <v>1000</v>
      </c>
      <c r="D98" s="439"/>
    </row>
    <row r="99" spans="2:4" s="365" customFormat="1" ht="12.75">
      <c r="B99" s="458" t="s">
        <v>587</v>
      </c>
      <c r="C99" s="439"/>
      <c r="D99" s="440">
        <v>7590595.21</v>
      </c>
    </row>
    <row r="100" spans="2:4" s="365" customFormat="1" ht="12.75">
      <c r="B100" s="458" t="s">
        <v>980</v>
      </c>
      <c r="C100" s="459">
        <v>238</v>
      </c>
      <c r="D100" s="440"/>
    </row>
    <row r="101" spans="2:4" s="365" customFormat="1" ht="12.75">
      <c r="B101" s="458" t="s">
        <v>109</v>
      </c>
      <c r="C101" s="439"/>
      <c r="D101" s="440">
        <v>700</v>
      </c>
    </row>
    <row r="102" spans="2:4" s="365" customFormat="1" ht="12.75">
      <c r="B102" s="458" t="s">
        <v>588</v>
      </c>
      <c r="C102" s="439"/>
      <c r="D102" s="440">
        <v>154811</v>
      </c>
    </row>
    <row r="103" spans="2:4" s="365" customFormat="1" ht="12.75">
      <c r="B103" s="438" t="s">
        <v>719</v>
      </c>
      <c r="C103" s="439"/>
      <c r="D103" s="440">
        <v>86730</v>
      </c>
    </row>
    <row r="104" spans="2:4" s="365" customFormat="1" ht="12.75">
      <c r="B104" s="438" t="s">
        <v>309</v>
      </c>
      <c r="C104" s="439"/>
      <c r="D104" s="440">
        <v>60129.84</v>
      </c>
    </row>
    <row r="105" spans="2:4" s="365" customFormat="1" ht="12.75">
      <c r="B105" s="438" t="s">
        <v>720</v>
      </c>
      <c r="C105" s="439"/>
      <c r="D105" s="440">
        <v>10074</v>
      </c>
    </row>
    <row r="106" spans="2:4" s="365" customFormat="1" ht="12.75">
      <c r="B106" s="438" t="s">
        <v>110</v>
      </c>
      <c r="C106" s="439"/>
      <c r="D106" s="440">
        <v>3</v>
      </c>
    </row>
    <row r="107" spans="2:4" s="365" customFormat="1" ht="12.75">
      <c r="B107" s="438" t="s">
        <v>111</v>
      </c>
      <c r="C107" s="439"/>
      <c r="D107" s="440">
        <v>10673</v>
      </c>
    </row>
    <row r="108" spans="2:4" s="365" customFormat="1" ht="12.75">
      <c r="B108" s="458" t="s">
        <v>590</v>
      </c>
      <c r="C108" s="439"/>
      <c r="D108" s="440">
        <v>61592</v>
      </c>
    </row>
    <row r="109" spans="2:4" s="365" customFormat="1" ht="12.75">
      <c r="B109" s="438" t="s">
        <v>591</v>
      </c>
      <c r="C109" s="439"/>
      <c r="D109" s="440">
        <v>2697767</v>
      </c>
    </row>
    <row r="110" spans="2:4" s="365" customFormat="1" ht="12.75">
      <c r="B110" s="458" t="s">
        <v>112</v>
      </c>
      <c r="C110" s="439"/>
      <c r="D110" s="440">
        <v>159701</v>
      </c>
    </row>
    <row r="111" spans="2:4" s="365" customFormat="1" ht="12.75">
      <c r="B111" s="438" t="s">
        <v>722</v>
      </c>
      <c r="C111" s="439"/>
      <c r="D111" s="440">
        <v>21285</v>
      </c>
    </row>
    <row r="112" spans="2:4" s="365" customFormat="1" ht="12.75">
      <c r="B112" s="438" t="s">
        <v>113</v>
      </c>
      <c r="C112" s="439"/>
      <c r="D112" s="440">
        <v>340</v>
      </c>
    </row>
    <row r="113" spans="2:4" s="365" customFormat="1" ht="12.75">
      <c r="B113" s="458" t="s">
        <v>594</v>
      </c>
      <c r="C113" s="439"/>
      <c r="D113" s="440">
        <v>27180</v>
      </c>
    </row>
    <row r="114" spans="2:4" ht="12.75">
      <c r="B114" s="435" t="s">
        <v>723</v>
      </c>
      <c r="C114" s="436"/>
      <c r="D114" s="437">
        <v>32055610.32</v>
      </c>
    </row>
    <row r="115" spans="2:4" s="365" customFormat="1" ht="12.75">
      <c r="B115" s="438" t="s">
        <v>204</v>
      </c>
      <c r="C115" s="439"/>
      <c r="D115" s="440">
        <v>21</v>
      </c>
    </row>
    <row r="116" spans="2:4" s="365" customFormat="1" ht="12.75">
      <c r="B116" s="438" t="s">
        <v>566</v>
      </c>
      <c r="C116" s="439"/>
      <c r="D116" s="440">
        <f>31696370.61-5565738</f>
        <v>26130632.61</v>
      </c>
    </row>
    <row r="117" spans="2:4" s="365" customFormat="1" ht="12.75">
      <c r="B117" s="458" t="s">
        <v>768</v>
      </c>
      <c r="C117" s="439"/>
      <c r="D117" s="440">
        <v>120000</v>
      </c>
    </row>
    <row r="118" spans="2:4" s="365" customFormat="1" ht="12.75">
      <c r="B118" s="438" t="s">
        <v>1068</v>
      </c>
      <c r="C118" s="439"/>
      <c r="D118" s="440">
        <v>225651</v>
      </c>
    </row>
    <row r="119" spans="2:4" s="365" customFormat="1" ht="12.75">
      <c r="B119" s="438" t="s">
        <v>823</v>
      </c>
      <c r="C119" s="439"/>
      <c r="D119" s="440">
        <v>11236.71</v>
      </c>
    </row>
    <row r="120" spans="2:4" s="365" customFormat="1" ht="12.75">
      <c r="B120" s="438" t="s">
        <v>211</v>
      </c>
      <c r="C120" s="439"/>
      <c r="D120" s="440">
        <v>1154</v>
      </c>
    </row>
    <row r="121" spans="2:4" s="365" customFormat="1" ht="12.75">
      <c r="B121" s="458" t="s">
        <v>214</v>
      </c>
      <c r="C121" s="439"/>
      <c r="D121" s="440">
        <v>89</v>
      </c>
    </row>
    <row r="122" spans="2:4" s="365" customFormat="1" ht="12.75">
      <c r="B122" s="438" t="s">
        <v>215</v>
      </c>
      <c r="C122" s="439"/>
      <c r="D122" s="440">
        <v>1088</v>
      </c>
    </row>
    <row r="123" spans="2:4" ht="12.75">
      <c r="B123" s="435" t="s">
        <v>357</v>
      </c>
      <c r="C123" s="436"/>
      <c r="D123" s="437">
        <v>14579100.91</v>
      </c>
    </row>
    <row r="124" spans="2:4" s="365" customFormat="1" ht="12.75">
      <c r="B124" s="438" t="s">
        <v>705</v>
      </c>
      <c r="C124" s="439"/>
      <c r="D124" s="440">
        <v>37060</v>
      </c>
    </row>
    <row r="125" spans="2:4" s="365" customFormat="1" ht="12.75">
      <c r="B125" s="438" t="s">
        <v>114</v>
      </c>
      <c r="C125" s="439"/>
      <c r="D125" s="440">
        <v>44720</v>
      </c>
    </row>
    <row r="126" spans="2:4" s="365" customFormat="1" ht="12.75">
      <c r="B126" s="438" t="s">
        <v>260</v>
      </c>
      <c r="C126" s="439"/>
      <c r="D126" s="440">
        <v>1896</v>
      </c>
    </row>
    <row r="127" spans="2:4" s="365" customFormat="1" ht="12.75">
      <c r="B127" s="438" t="s">
        <v>609</v>
      </c>
      <c r="C127" s="439"/>
      <c r="D127" s="440">
        <v>12581846</v>
      </c>
    </row>
    <row r="128" spans="2:4" s="365" customFormat="1" ht="12.75">
      <c r="B128" s="438" t="s">
        <v>115</v>
      </c>
      <c r="C128" s="439"/>
      <c r="D128" s="440">
        <v>2758</v>
      </c>
    </row>
    <row r="129" spans="2:4" s="365" customFormat="1" ht="12.75">
      <c r="B129" s="438" t="s">
        <v>611</v>
      </c>
      <c r="C129" s="439"/>
      <c r="D129" s="440">
        <v>2060.6</v>
      </c>
    </row>
    <row r="130" spans="2:4" s="365" customFormat="1" ht="12.75">
      <c r="B130" s="438" t="s">
        <v>116</v>
      </c>
      <c r="C130" s="439"/>
      <c r="D130" s="440">
        <v>119928</v>
      </c>
    </row>
    <row r="131" spans="2:4" s="365" customFormat="1" ht="12.75">
      <c r="B131" s="438" t="s">
        <v>306</v>
      </c>
      <c r="C131" s="439"/>
      <c r="D131" s="440">
        <v>30062</v>
      </c>
    </row>
    <row r="132" spans="2:4" s="365" customFormat="1" ht="12.75">
      <c r="B132" s="438" t="s">
        <v>117</v>
      </c>
      <c r="C132" s="439"/>
      <c r="D132" s="440">
        <v>7449</v>
      </c>
    </row>
    <row r="133" spans="2:4" s="365" customFormat="1" ht="12.75">
      <c r="B133" s="438" t="s">
        <v>118</v>
      </c>
      <c r="C133" s="439"/>
      <c r="D133" s="440">
        <v>1751321.31</v>
      </c>
    </row>
    <row r="134" spans="2:4" ht="12.75">
      <c r="B134" s="435" t="s">
        <v>358</v>
      </c>
      <c r="C134" s="437">
        <v>15942</v>
      </c>
      <c r="D134" s="437">
        <v>22568830.74</v>
      </c>
    </row>
    <row r="135" spans="2:4" ht="12.75">
      <c r="B135" s="445" t="s">
        <v>629</v>
      </c>
      <c r="C135" s="447">
        <v>15942</v>
      </c>
      <c r="D135" s="447">
        <v>22568830.74</v>
      </c>
    </row>
    <row r="136" spans="2:4" ht="12.75">
      <c r="B136" s="450" t="s">
        <v>119</v>
      </c>
      <c r="C136" s="436"/>
      <c r="D136" s="437">
        <v>30726.9</v>
      </c>
    </row>
    <row r="137" spans="2:4" s="365" customFormat="1" ht="12.75">
      <c r="B137" s="448" t="s">
        <v>314</v>
      </c>
      <c r="C137" s="439"/>
      <c r="D137" s="440">
        <v>15000</v>
      </c>
    </row>
    <row r="138" spans="2:4" s="365" customFormat="1" ht="12.75">
      <c r="B138" s="448" t="s">
        <v>313</v>
      </c>
      <c r="C138" s="439"/>
      <c r="D138" s="440">
        <v>15000</v>
      </c>
    </row>
    <row r="139" spans="2:4" s="365" customFormat="1" ht="12.75">
      <c r="B139" s="448" t="s">
        <v>312</v>
      </c>
      <c r="C139" s="439"/>
      <c r="D139" s="440">
        <v>100</v>
      </c>
    </row>
    <row r="140" spans="2:4" s="365" customFormat="1" ht="12.75">
      <c r="B140" s="448" t="s">
        <v>308</v>
      </c>
      <c r="C140" s="439"/>
      <c r="D140" s="440">
        <v>626.9</v>
      </c>
    </row>
    <row r="141" spans="2:4" s="365" customFormat="1" ht="12.75">
      <c r="B141" s="455" t="s">
        <v>631</v>
      </c>
      <c r="C141" s="456"/>
      <c r="D141" s="457">
        <v>145720</v>
      </c>
    </row>
    <row r="142" spans="2:4" s="365" customFormat="1" ht="12.75">
      <c r="B142" s="455" t="s">
        <v>706</v>
      </c>
      <c r="C142" s="456"/>
      <c r="D142" s="457">
        <v>103306</v>
      </c>
    </row>
    <row r="143" spans="2:4" s="365" customFormat="1" ht="12.75">
      <c r="B143" s="455" t="s">
        <v>632</v>
      </c>
      <c r="C143" s="456"/>
      <c r="D143" s="457">
        <v>584214</v>
      </c>
    </row>
    <row r="144" spans="2:4" s="365" customFormat="1" ht="12.75">
      <c r="B144" s="455" t="s">
        <v>634</v>
      </c>
      <c r="C144" s="456"/>
      <c r="D144" s="457">
        <v>404433</v>
      </c>
    </row>
    <row r="145" spans="2:4" s="365" customFormat="1" ht="12.75">
      <c r="B145" s="453" t="s">
        <v>186</v>
      </c>
      <c r="C145" s="456"/>
      <c r="D145" s="457">
        <v>119615</v>
      </c>
    </row>
    <row r="146" spans="2:4" s="365" customFormat="1" ht="12.75">
      <c r="B146" s="453" t="s">
        <v>638</v>
      </c>
      <c r="C146" s="456"/>
      <c r="D146" s="457">
        <v>2952</v>
      </c>
    </row>
    <row r="147" spans="2:4" s="365" customFormat="1" ht="12.75">
      <c r="B147" s="455" t="s">
        <v>120</v>
      </c>
      <c r="C147" s="456"/>
      <c r="D147" s="457">
        <v>356157</v>
      </c>
    </row>
    <row r="148" spans="2:4" s="365" customFormat="1" ht="12.75">
      <c r="B148" s="455" t="s">
        <v>121</v>
      </c>
      <c r="C148" s="456"/>
      <c r="D148" s="457">
        <v>410609</v>
      </c>
    </row>
    <row r="149" spans="2:4" s="365" customFormat="1" ht="15" customHeight="1">
      <c r="B149" s="453" t="s">
        <v>640</v>
      </c>
      <c r="C149" s="456"/>
      <c r="D149" s="457">
        <v>1438</v>
      </c>
    </row>
    <row r="150" spans="2:4" s="365" customFormat="1" ht="12.75">
      <c r="B150" s="438" t="s">
        <v>122</v>
      </c>
      <c r="C150" s="456"/>
      <c r="D150" s="457">
        <v>1800</v>
      </c>
    </row>
    <row r="151" spans="2:4" s="365" customFormat="1" ht="12.75">
      <c r="B151" s="455" t="s">
        <v>989</v>
      </c>
      <c r="C151" s="457">
        <v>942</v>
      </c>
      <c r="D151" s="456"/>
    </row>
    <row r="152" spans="2:4" s="365" customFormat="1" ht="12.75">
      <c r="B152" s="455" t="s">
        <v>641</v>
      </c>
      <c r="C152" s="456"/>
      <c r="D152" s="457">
        <v>2025</v>
      </c>
    </row>
    <row r="153" spans="2:4" s="365" customFormat="1" ht="12.75">
      <c r="B153" s="455" t="s">
        <v>642</v>
      </c>
      <c r="C153" s="456"/>
      <c r="D153" s="457">
        <v>19529</v>
      </c>
    </row>
    <row r="154" spans="2:4" s="365" customFormat="1" ht="12.75">
      <c r="B154" s="453" t="s">
        <v>1642</v>
      </c>
      <c r="C154" s="456"/>
      <c r="D154" s="457">
        <v>20381762.04</v>
      </c>
    </row>
    <row r="155" spans="2:4" s="365" customFormat="1" ht="12.75">
      <c r="B155" s="455" t="s">
        <v>124</v>
      </c>
      <c r="C155" s="456"/>
      <c r="D155" s="457">
        <v>4180</v>
      </c>
    </row>
    <row r="156" spans="2:4" s="365" customFormat="1" ht="12.75">
      <c r="B156" s="455" t="s">
        <v>643</v>
      </c>
      <c r="C156" s="456"/>
      <c r="D156" s="457">
        <v>363.8</v>
      </c>
    </row>
    <row r="157" spans="2:4" s="365" customFormat="1" ht="12.75">
      <c r="B157" s="455" t="s">
        <v>990</v>
      </c>
      <c r="C157" s="457">
        <v>15000</v>
      </c>
      <c r="D157" s="456"/>
    </row>
    <row r="158" spans="2:4" ht="12.75">
      <c r="B158" s="435" t="s">
        <v>125</v>
      </c>
      <c r="C158" s="437">
        <v>24996</v>
      </c>
      <c r="D158" s="437">
        <v>17683863.01</v>
      </c>
    </row>
    <row r="159" spans="2:4" ht="12.75">
      <c r="B159" s="454" t="s">
        <v>167</v>
      </c>
      <c r="C159" s="446"/>
      <c r="D159" s="447">
        <v>2183164.45</v>
      </c>
    </row>
    <row r="160" spans="2:4" s="365" customFormat="1" ht="12.75">
      <c r="B160" s="455" t="s">
        <v>305</v>
      </c>
      <c r="C160" s="456"/>
      <c r="D160" s="457">
        <v>1445162.8</v>
      </c>
    </row>
    <row r="161" spans="2:4" s="365" customFormat="1" ht="12.75">
      <c r="B161" s="455" t="s">
        <v>304</v>
      </c>
      <c r="C161" s="456"/>
      <c r="D161" s="457">
        <v>738001.65</v>
      </c>
    </row>
    <row r="162" spans="2:4" s="365" customFormat="1" ht="12.75">
      <c r="B162" s="460" t="s">
        <v>168</v>
      </c>
      <c r="C162" s="456"/>
      <c r="D162" s="457">
        <v>47758</v>
      </c>
    </row>
    <row r="163" spans="2:4" s="365" customFormat="1" ht="12.75">
      <c r="B163" s="455" t="s">
        <v>303</v>
      </c>
      <c r="C163" s="456"/>
      <c r="D163" s="457">
        <v>47758</v>
      </c>
    </row>
    <row r="164" spans="2:4" s="365" customFormat="1" ht="12.75">
      <c r="B164" s="460" t="s">
        <v>169</v>
      </c>
      <c r="C164" s="457">
        <v>24996</v>
      </c>
      <c r="D164" s="456"/>
    </row>
    <row r="165" spans="2:4" s="365" customFormat="1" ht="12.75">
      <c r="B165" s="455" t="s">
        <v>300</v>
      </c>
      <c r="C165" s="457">
        <v>24996</v>
      </c>
      <c r="D165" s="456"/>
    </row>
    <row r="166" spans="2:4" ht="12.75">
      <c r="B166" s="454" t="s">
        <v>170</v>
      </c>
      <c r="C166" s="446"/>
      <c r="D166" s="447">
        <v>265010</v>
      </c>
    </row>
    <row r="167" spans="2:4" s="365" customFormat="1" ht="12.75">
      <c r="B167" s="455" t="s">
        <v>299</v>
      </c>
      <c r="C167" s="456"/>
      <c r="D167" s="457">
        <v>6720</v>
      </c>
    </row>
    <row r="168" spans="2:4" s="365" customFormat="1" ht="12.75">
      <c r="B168" s="455" t="s">
        <v>298</v>
      </c>
      <c r="C168" s="456"/>
      <c r="D168" s="457">
        <v>8500</v>
      </c>
    </row>
    <row r="169" spans="2:4" s="365" customFormat="1" ht="12.75">
      <c r="B169" s="455" t="s">
        <v>296</v>
      </c>
      <c r="C169" s="456"/>
      <c r="D169" s="457">
        <v>249210</v>
      </c>
    </row>
    <row r="170" spans="2:4" s="365" customFormat="1" ht="12.75">
      <c r="B170" s="455" t="s">
        <v>290</v>
      </c>
      <c r="C170" s="456"/>
      <c r="D170" s="457">
        <v>580</v>
      </c>
    </row>
    <row r="171" spans="2:4" s="365" customFormat="1" ht="12.75">
      <c r="B171" s="458" t="s">
        <v>650</v>
      </c>
      <c r="C171" s="439"/>
      <c r="D171" s="440">
        <v>1520356.56</v>
      </c>
    </row>
    <row r="172" spans="2:4" s="365" customFormat="1" ht="12.75">
      <c r="B172" s="438" t="s">
        <v>651</v>
      </c>
      <c r="C172" s="439"/>
      <c r="D172" s="440">
        <v>13667574</v>
      </c>
    </row>
    <row r="173" spans="2:4" ht="12.75">
      <c r="B173" s="435" t="s">
        <v>171</v>
      </c>
      <c r="C173" s="436"/>
      <c r="D173" s="437">
        <v>536134</v>
      </c>
    </row>
    <row r="174" spans="2:4" ht="12.75">
      <c r="B174" s="445" t="s">
        <v>286</v>
      </c>
      <c r="C174" s="446"/>
      <c r="D174" s="447">
        <v>156145</v>
      </c>
    </row>
    <row r="175" spans="2:4" s="365" customFormat="1" ht="12.75">
      <c r="B175" s="455" t="s">
        <v>285</v>
      </c>
      <c r="C175" s="456"/>
      <c r="D175" s="457">
        <v>148957</v>
      </c>
    </row>
    <row r="176" spans="2:4" s="365" customFormat="1" ht="12.75">
      <c r="B176" s="455" t="s">
        <v>283</v>
      </c>
      <c r="C176" s="456"/>
      <c r="D176" s="457">
        <v>3608</v>
      </c>
    </row>
    <row r="177" spans="2:4" s="365" customFormat="1" ht="12.75">
      <c r="B177" s="453" t="s">
        <v>85</v>
      </c>
      <c r="C177" s="456"/>
      <c r="D177" s="457">
        <v>3580</v>
      </c>
    </row>
    <row r="178" spans="2:4" s="365" customFormat="1" ht="12.75">
      <c r="B178" s="438" t="s">
        <v>608</v>
      </c>
      <c r="C178" s="439"/>
      <c r="D178" s="440">
        <v>359626</v>
      </c>
    </row>
    <row r="179" spans="2:4" s="365" customFormat="1" ht="12.75">
      <c r="B179" s="438" t="s">
        <v>83</v>
      </c>
      <c r="C179" s="439"/>
      <c r="D179" s="440">
        <v>20363</v>
      </c>
    </row>
    <row r="180" spans="2:4" ht="12.75">
      <c r="B180" s="435" t="s">
        <v>361</v>
      </c>
      <c r="C180" s="436"/>
      <c r="D180" s="436"/>
    </row>
    <row r="181" spans="2:4" s="365" customFormat="1" ht="12.75">
      <c r="B181" s="461" t="s">
        <v>710</v>
      </c>
      <c r="C181" s="456"/>
      <c r="D181" s="457">
        <v>110000</v>
      </c>
    </row>
    <row r="182" spans="2:4" s="365" customFormat="1" ht="12.75">
      <c r="B182" s="461" t="s">
        <v>773</v>
      </c>
      <c r="C182" s="456"/>
      <c r="D182" s="457">
        <v>671792.77</v>
      </c>
    </row>
    <row r="183" spans="2:4" ht="12.75">
      <c r="B183" s="432" t="s">
        <v>364</v>
      </c>
      <c r="C183" s="434">
        <v>157749203.97</v>
      </c>
      <c r="D183" s="434">
        <v>107879857.67</v>
      </c>
    </row>
    <row r="184" spans="2:4" ht="12.75">
      <c r="B184" s="435" t="s">
        <v>1156</v>
      </c>
      <c r="C184" s="437">
        <v>9667676.25</v>
      </c>
      <c r="D184" s="436"/>
    </row>
    <row r="185" spans="2:4" ht="12.75">
      <c r="B185" s="462" t="s">
        <v>172</v>
      </c>
      <c r="C185" s="437">
        <v>10250</v>
      </c>
      <c r="D185" s="436"/>
    </row>
    <row r="186" spans="2:4" ht="12.75">
      <c r="B186" s="462" t="s">
        <v>365</v>
      </c>
      <c r="C186" s="437">
        <v>1387792.05</v>
      </c>
      <c r="D186" s="436"/>
    </row>
    <row r="187" spans="2:4" ht="12.75">
      <c r="B187" s="451" t="s">
        <v>369</v>
      </c>
      <c r="C187" s="437">
        <v>1185664.5</v>
      </c>
      <c r="D187" s="436"/>
    </row>
    <row r="188" spans="2:4" ht="12.75">
      <c r="B188" s="451" t="s">
        <v>173</v>
      </c>
      <c r="C188" s="437">
        <v>8774</v>
      </c>
      <c r="D188" s="436"/>
    </row>
    <row r="189" spans="2:4" ht="12.75">
      <c r="B189" s="462" t="s">
        <v>174</v>
      </c>
      <c r="C189" s="437">
        <v>7065155.7</v>
      </c>
      <c r="D189" s="436"/>
    </row>
    <row r="190" spans="2:4" ht="12.75">
      <c r="B190" s="462" t="s">
        <v>175</v>
      </c>
      <c r="C190" s="437">
        <v>10040</v>
      </c>
      <c r="D190" s="436"/>
    </row>
    <row r="191" spans="2:4" ht="12.75">
      <c r="B191" s="435" t="s">
        <v>176</v>
      </c>
      <c r="C191" s="437">
        <v>2464024.88</v>
      </c>
      <c r="D191" s="436"/>
    </row>
    <row r="192" spans="2:4" ht="12.75">
      <c r="B192" s="462" t="s">
        <v>372</v>
      </c>
      <c r="C192" s="437">
        <v>2251799.88</v>
      </c>
      <c r="D192" s="436"/>
    </row>
    <row r="193" spans="2:4" ht="12.75">
      <c r="B193" s="462" t="s">
        <v>373</v>
      </c>
      <c r="C193" s="437">
        <v>212225</v>
      </c>
      <c r="D193" s="436"/>
    </row>
    <row r="194" spans="2:4" ht="12.75">
      <c r="B194" s="435" t="s">
        <v>177</v>
      </c>
      <c r="C194" s="437">
        <v>2283137.21</v>
      </c>
      <c r="D194" s="436"/>
    </row>
    <row r="195" spans="2:4" ht="12.75">
      <c r="B195" s="451" t="s">
        <v>685</v>
      </c>
      <c r="C195" s="437">
        <v>2250576.45</v>
      </c>
      <c r="D195" s="436"/>
    </row>
    <row r="196" spans="2:4" ht="12.75">
      <c r="B196" s="451" t="s">
        <v>696</v>
      </c>
      <c r="C196" s="437">
        <v>32560.76</v>
      </c>
      <c r="D196" s="436"/>
    </row>
    <row r="197" spans="2:4" ht="12.75">
      <c r="B197" s="435" t="s">
        <v>724</v>
      </c>
      <c r="C197" s="437">
        <v>312088.89</v>
      </c>
      <c r="D197" s="436"/>
    </row>
    <row r="198" spans="2:4" ht="12.75">
      <c r="B198" s="462" t="s">
        <v>688</v>
      </c>
      <c r="C198" s="437">
        <v>109303.19</v>
      </c>
      <c r="D198" s="436"/>
    </row>
    <row r="199" spans="2:4" ht="12.75">
      <c r="B199" s="462" t="s">
        <v>699</v>
      </c>
      <c r="C199" s="437">
        <v>202785.7</v>
      </c>
      <c r="D199" s="436"/>
    </row>
    <row r="200" spans="2:4" ht="12.75">
      <c r="B200" s="435" t="s">
        <v>178</v>
      </c>
      <c r="C200" s="437">
        <v>2337628.71</v>
      </c>
      <c r="D200" s="436"/>
    </row>
    <row r="201" spans="2:4" ht="12.75">
      <c r="B201" s="462" t="s">
        <v>367</v>
      </c>
      <c r="C201" s="437">
        <v>235117</v>
      </c>
      <c r="D201" s="436"/>
    </row>
    <row r="202" spans="2:4" ht="12.75">
      <c r="B202" s="451" t="s">
        <v>690</v>
      </c>
      <c r="C202" s="437">
        <v>2102511.71</v>
      </c>
      <c r="D202" s="436"/>
    </row>
    <row r="203" spans="2:4" ht="12.75">
      <c r="B203" s="463" t="s">
        <v>366</v>
      </c>
      <c r="C203" s="447">
        <v>168456.92</v>
      </c>
      <c r="D203" s="446"/>
    </row>
    <row r="204" spans="2:4" ht="12.75">
      <c r="B204" s="463" t="s">
        <v>368</v>
      </c>
      <c r="C204" s="447">
        <v>4000</v>
      </c>
      <c r="D204" s="446"/>
    </row>
    <row r="205" spans="2:4" ht="12.75">
      <c r="B205" s="463" t="s">
        <v>370</v>
      </c>
      <c r="C205" s="447">
        <v>203337.8</v>
      </c>
      <c r="D205" s="446"/>
    </row>
    <row r="206" spans="2:4" ht="12.75">
      <c r="B206" s="463" t="s">
        <v>371</v>
      </c>
      <c r="C206" s="447">
        <v>47254.76</v>
      </c>
      <c r="D206" s="446"/>
    </row>
    <row r="207" spans="2:4" ht="12.75">
      <c r="B207" s="463" t="s">
        <v>374</v>
      </c>
      <c r="C207" s="447">
        <v>1144.65</v>
      </c>
      <c r="D207" s="446"/>
    </row>
    <row r="208" spans="2:4" ht="12.75">
      <c r="B208" s="463" t="s">
        <v>375</v>
      </c>
      <c r="C208" s="446"/>
      <c r="D208" s="447">
        <f>107879857.67</f>
        <v>107879857.67</v>
      </c>
    </row>
    <row r="209" spans="2:4" ht="12.75">
      <c r="B209" s="463" t="s">
        <v>376</v>
      </c>
      <c r="C209" s="447">
        <v>39228.8</v>
      </c>
      <c r="D209" s="446"/>
    </row>
    <row r="210" spans="2:4" ht="12.75">
      <c r="B210" s="463" t="s">
        <v>377</v>
      </c>
      <c r="C210" s="447">
        <v>1922003.5</v>
      </c>
      <c r="D210" s="446"/>
    </row>
    <row r="211" spans="2:4" ht="12.75">
      <c r="B211" s="463" t="s">
        <v>682</v>
      </c>
      <c r="C211" s="447">
        <v>1409794.45</v>
      </c>
      <c r="D211" s="446"/>
    </row>
    <row r="212" spans="2:4" ht="12.75">
      <c r="B212" s="463" t="s">
        <v>683</v>
      </c>
      <c r="C212" s="447">
        <v>136765.14</v>
      </c>
      <c r="D212" s="446"/>
    </row>
    <row r="213" spans="2:4" ht="12.75">
      <c r="B213" s="463" t="s">
        <v>684</v>
      </c>
      <c r="C213" s="447">
        <v>2010</v>
      </c>
      <c r="D213" s="446"/>
    </row>
    <row r="214" spans="2:4" ht="12.75">
      <c r="B214" s="463" t="s">
        <v>686</v>
      </c>
      <c r="C214" s="447">
        <v>19715.58</v>
      </c>
      <c r="D214" s="446"/>
    </row>
    <row r="215" spans="2:4" ht="12.75">
      <c r="B215" s="463" t="s">
        <v>687</v>
      </c>
      <c r="C215" s="447">
        <v>7637</v>
      </c>
      <c r="D215" s="446"/>
    </row>
    <row r="216" spans="2:4" ht="12.75">
      <c r="B216" s="463" t="s">
        <v>689</v>
      </c>
      <c r="C216" s="447">
        <v>9347.04</v>
      </c>
      <c r="D216" s="446"/>
    </row>
    <row r="217" spans="2:4" ht="12.75">
      <c r="B217" s="463" t="s">
        <v>691</v>
      </c>
      <c r="C217" s="447">
        <v>646927.71</v>
      </c>
      <c r="D217" s="446"/>
    </row>
    <row r="218" spans="2:4" ht="12.75">
      <c r="B218" s="463" t="s">
        <v>693</v>
      </c>
      <c r="C218" s="447">
        <v>134385012.93</v>
      </c>
      <c r="D218" s="446"/>
    </row>
    <row r="219" spans="2:4" ht="12.75">
      <c r="B219" s="463" t="s">
        <v>694</v>
      </c>
      <c r="C219" s="447">
        <v>902173.74</v>
      </c>
      <c r="D219" s="446"/>
    </row>
    <row r="220" spans="2:4" ht="12.75">
      <c r="B220" s="463" t="s">
        <v>695</v>
      </c>
      <c r="C220" s="447">
        <v>224305.71</v>
      </c>
      <c r="D220" s="446"/>
    </row>
    <row r="221" spans="2:4" ht="12.75">
      <c r="B221" s="463" t="s">
        <v>331</v>
      </c>
      <c r="C221" s="447">
        <v>26900</v>
      </c>
      <c r="D221" s="446"/>
    </row>
    <row r="222" spans="2:4" ht="12.75">
      <c r="B222" s="463" t="s">
        <v>179</v>
      </c>
      <c r="C222" s="447">
        <v>213847.5</v>
      </c>
      <c r="D222" s="446"/>
    </row>
    <row r="223" spans="2:4" ht="12.75">
      <c r="B223" s="463" t="s">
        <v>698</v>
      </c>
      <c r="C223" s="447">
        <v>53360</v>
      </c>
      <c r="D223" s="446"/>
    </row>
    <row r="224" spans="2:4" ht="12.75">
      <c r="B224" s="463" t="s">
        <v>700</v>
      </c>
      <c r="C224" s="447">
        <v>261424.8</v>
      </c>
      <c r="D224" s="446"/>
    </row>
    <row r="225" spans="2:4" ht="12.75">
      <c r="B225" s="432" t="s">
        <v>701</v>
      </c>
      <c r="C225" s="434">
        <v>100000</v>
      </c>
      <c r="D225" s="433"/>
    </row>
    <row r="226" spans="2:4" s="365" customFormat="1" ht="12.75">
      <c r="B226" s="461" t="s">
        <v>702</v>
      </c>
      <c r="C226" s="457">
        <v>100000</v>
      </c>
      <c r="D226" s="456"/>
    </row>
    <row r="227" spans="2:4" ht="12.75">
      <c r="B227" s="432" t="s">
        <v>703</v>
      </c>
      <c r="C227" s="434">
        <v>355090202.16</v>
      </c>
      <c r="D227" s="434">
        <v>3950</v>
      </c>
    </row>
    <row r="228" spans="2:4" ht="12.75">
      <c r="B228" s="435" t="s">
        <v>704</v>
      </c>
      <c r="C228" s="437">
        <v>1078472.01</v>
      </c>
      <c r="D228" s="436"/>
    </row>
    <row r="229" spans="2:4" ht="12.75">
      <c r="B229" s="445" t="s">
        <v>82</v>
      </c>
      <c r="C229" s="447">
        <v>7050</v>
      </c>
      <c r="D229" s="446"/>
    </row>
    <row r="230" spans="2:4" s="365" customFormat="1" ht="12.75">
      <c r="B230" s="438" t="s">
        <v>76</v>
      </c>
      <c r="C230" s="457">
        <v>7050</v>
      </c>
      <c r="D230" s="456"/>
    </row>
    <row r="231" spans="2:4" ht="12.75">
      <c r="B231" s="445" t="s">
        <v>75</v>
      </c>
      <c r="C231" s="447">
        <v>604821.01</v>
      </c>
      <c r="D231" s="446"/>
    </row>
    <row r="232" spans="2:4" s="365" customFormat="1" ht="12.75">
      <c r="B232" s="438" t="s">
        <v>74</v>
      </c>
      <c r="C232" s="457">
        <v>207.71</v>
      </c>
      <c r="D232" s="456"/>
    </row>
    <row r="233" spans="2:4" s="365" customFormat="1" ht="12.75">
      <c r="B233" s="438" t="s">
        <v>73</v>
      </c>
      <c r="C233" s="457">
        <v>9220.3</v>
      </c>
      <c r="D233" s="456"/>
    </row>
    <row r="234" spans="2:4" s="365" customFormat="1" ht="12.75">
      <c r="B234" s="455" t="s">
        <v>72</v>
      </c>
      <c r="C234" s="457">
        <v>1000</v>
      </c>
      <c r="D234" s="456"/>
    </row>
    <row r="235" spans="2:4" s="365" customFormat="1" ht="12.75">
      <c r="B235" s="438" t="s">
        <v>69</v>
      </c>
      <c r="C235" s="457">
        <v>9270</v>
      </c>
      <c r="D235" s="456"/>
    </row>
    <row r="236" spans="2:4" s="365" customFormat="1" ht="12.75">
      <c r="B236" s="438" t="s">
        <v>68</v>
      </c>
      <c r="C236" s="457">
        <v>555308</v>
      </c>
      <c r="D236" s="456"/>
    </row>
    <row r="237" spans="2:4" s="365" customFormat="1" ht="12.75">
      <c r="B237" s="438" t="s">
        <v>180</v>
      </c>
      <c r="C237" s="457">
        <v>7000</v>
      </c>
      <c r="D237" s="456"/>
    </row>
    <row r="238" spans="2:4" s="365" customFormat="1" ht="12.75">
      <c r="B238" s="455" t="s">
        <v>67</v>
      </c>
      <c r="C238" s="457">
        <v>6365</v>
      </c>
      <c r="D238" s="456"/>
    </row>
    <row r="239" spans="2:4" s="365" customFormat="1" ht="12.75">
      <c r="B239" s="438" t="s">
        <v>181</v>
      </c>
      <c r="C239" s="457">
        <v>2000</v>
      </c>
      <c r="D239" s="456"/>
    </row>
    <row r="240" spans="2:4" s="365" customFormat="1" ht="12.75">
      <c r="B240" s="438" t="s">
        <v>65</v>
      </c>
      <c r="C240" s="457">
        <v>450</v>
      </c>
      <c r="D240" s="456"/>
    </row>
    <row r="241" spans="2:4" s="365" customFormat="1" ht="12.75">
      <c r="B241" s="438" t="s">
        <v>182</v>
      </c>
      <c r="C241" s="457">
        <v>11000</v>
      </c>
      <c r="D241" s="456"/>
    </row>
    <row r="242" spans="2:4" s="365" customFormat="1" ht="12.75">
      <c r="B242" s="455" t="s">
        <v>183</v>
      </c>
      <c r="C242" s="457">
        <v>1000</v>
      </c>
      <c r="D242" s="456"/>
    </row>
    <row r="243" spans="2:4" s="365" customFormat="1" ht="12.75">
      <c r="B243" s="438" t="s">
        <v>1349</v>
      </c>
      <c r="C243" s="457">
        <v>2000</v>
      </c>
      <c r="D243" s="456"/>
    </row>
    <row r="244" spans="2:4" ht="12.75">
      <c r="B244" s="445" t="s">
        <v>63</v>
      </c>
      <c r="C244" s="447">
        <v>466601</v>
      </c>
      <c r="D244" s="446"/>
    </row>
    <row r="245" spans="2:4" ht="12.75">
      <c r="B245" s="450" t="s">
        <v>184</v>
      </c>
      <c r="C245" s="437">
        <v>466601</v>
      </c>
      <c r="D245" s="436"/>
    </row>
    <row r="246" spans="2:4" s="365" customFormat="1" ht="12.75">
      <c r="B246" s="448" t="s">
        <v>185</v>
      </c>
      <c r="C246" s="440">
        <v>462754</v>
      </c>
      <c r="D246" s="439"/>
    </row>
    <row r="247" spans="2:4" s="365" customFormat="1" ht="12.75">
      <c r="B247" s="453" t="s">
        <v>60</v>
      </c>
      <c r="C247" s="440">
        <v>3847</v>
      </c>
      <c r="D247" s="439"/>
    </row>
    <row r="248" spans="2:4" ht="12.75">
      <c r="B248" s="435" t="s">
        <v>1384</v>
      </c>
      <c r="C248" s="436"/>
      <c r="D248" s="436"/>
    </row>
    <row r="249" spans="2:4" ht="12.75">
      <c r="B249" s="451" t="s">
        <v>727</v>
      </c>
      <c r="C249" s="436"/>
      <c r="D249" s="436"/>
    </row>
    <row r="250" spans="2:4" ht="12.75">
      <c r="B250" s="462" t="s">
        <v>728</v>
      </c>
      <c r="C250" s="436"/>
      <c r="D250" s="436"/>
    </row>
    <row r="251" spans="2:4" ht="12.75">
      <c r="B251" s="451" t="s">
        <v>729</v>
      </c>
      <c r="C251" s="436"/>
      <c r="D251" s="436"/>
    </row>
    <row r="252" spans="2:4" ht="12.75">
      <c r="B252" s="435" t="s">
        <v>730</v>
      </c>
      <c r="C252" s="437">
        <v>1148664</v>
      </c>
      <c r="D252" s="436"/>
    </row>
    <row r="253" spans="2:4" ht="12.75">
      <c r="B253" s="458" t="s">
        <v>187</v>
      </c>
      <c r="C253" s="437">
        <v>1500</v>
      </c>
      <c r="D253" s="436"/>
    </row>
    <row r="254" spans="2:4" ht="12.75">
      <c r="B254" s="458" t="s">
        <v>731</v>
      </c>
      <c r="C254" s="437">
        <v>51122</v>
      </c>
      <c r="D254" s="436"/>
    </row>
    <row r="255" spans="2:4" ht="12.75">
      <c r="B255" s="458" t="s">
        <v>732</v>
      </c>
      <c r="C255" s="437">
        <v>7500</v>
      </c>
      <c r="D255" s="436"/>
    </row>
    <row r="256" spans="2:4" ht="12.75">
      <c r="B256" s="458" t="s">
        <v>733</v>
      </c>
      <c r="C256" s="437">
        <v>1088542</v>
      </c>
      <c r="D256" s="436"/>
    </row>
    <row r="257" spans="2:4" ht="12.75">
      <c r="B257" s="435" t="s">
        <v>734</v>
      </c>
      <c r="C257" s="437">
        <v>21172379.87</v>
      </c>
      <c r="D257" s="437">
        <v>3950</v>
      </c>
    </row>
    <row r="258" spans="2:4" ht="12.75">
      <c r="B258" s="454" t="s">
        <v>735</v>
      </c>
      <c r="C258" s="447">
        <v>1235216.5</v>
      </c>
      <c r="D258" s="446"/>
    </row>
    <row r="259" spans="2:4" s="365" customFormat="1" ht="12.75">
      <c r="B259" s="452" t="s">
        <v>737</v>
      </c>
      <c r="C259" s="440">
        <v>1157687</v>
      </c>
      <c r="D259" s="439"/>
    </row>
    <row r="260" spans="2:4" s="365" customFormat="1" ht="12.75">
      <c r="B260" s="452" t="s">
        <v>738</v>
      </c>
      <c r="C260" s="440">
        <v>40480</v>
      </c>
      <c r="D260" s="439"/>
    </row>
    <row r="261" spans="2:4" s="365" customFormat="1" ht="12.75">
      <c r="B261" s="452" t="s">
        <v>1554</v>
      </c>
      <c r="C261" s="440">
        <v>32049.5</v>
      </c>
      <c r="D261" s="439"/>
    </row>
    <row r="262" spans="2:4" s="365" customFormat="1" ht="12.75">
      <c r="B262" s="455" t="s">
        <v>93</v>
      </c>
      <c r="C262" s="457">
        <v>5000</v>
      </c>
      <c r="D262" s="456"/>
    </row>
    <row r="263" spans="2:4" ht="12.75">
      <c r="B263" s="454" t="s">
        <v>190</v>
      </c>
      <c r="C263" s="447">
        <v>6697291.85</v>
      </c>
      <c r="D263" s="446"/>
    </row>
    <row r="264" spans="2:4" ht="12.75">
      <c r="B264" s="450" t="s">
        <v>191</v>
      </c>
      <c r="C264" s="437">
        <v>628473</v>
      </c>
      <c r="D264" s="436"/>
    </row>
    <row r="265" spans="2:4" s="365" customFormat="1" ht="12.75">
      <c r="B265" s="453" t="s">
        <v>662</v>
      </c>
      <c r="C265" s="440">
        <v>8146</v>
      </c>
      <c r="D265" s="439"/>
    </row>
    <row r="266" spans="2:4" s="365" customFormat="1" ht="12.75">
      <c r="B266" s="448" t="s">
        <v>1540</v>
      </c>
      <c r="C266" s="440">
        <v>886</v>
      </c>
      <c r="D266" s="439"/>
    </row>
    <row r="267" spans="2:4" s="365" customFormat="1" ht="12.75">
      <c r="B267" s="455" t="s">
        <v>1499</v>
      </c>
      <c r="C267" s="440">
        <v>78421</v>
      </c>
      <c r="D267" s="439"/>
    </row>
    <row r="268" spans="2:4" s="365" customFormat="1" ht="12.75">
      <c r="B268" s="438" t="s">
        <v>1539</v>
      </c>
      <c r="C268" s="440">
        <v>541020</v>
      </c>
      <c r="D268" s="439"/>
    </row>
    <row r="269" spans="2:4" s="365" customFormat="1" ht="12.75">
      <c r="B269" s="453" t="s">
        <v>743</v>
      </c>
      <c r="C269" s="457">
        <f>2830053+502690</f>
        <v>3332743</v>
      </c>
      <c r="D269" s="456"/>
    </row>
    <row r="270" spans="2:4" s="365" customFormat="1" ht="12.75">
      <c r="B270" s="455" t="s">
        <v>716</v>
      </c>
      <c r="C270" s="457">
        <v>240374</v>
      </c>
      <c r="D270" s="456"/>
    </row>
    <row r="271" spans="2:4" s="365" customFormat="1" ht="12.75">
      <c r="B271" s="455" t="s">
        <v>744</v>
      </c>
      <c r="C271" s="457">
        <v>2992430</v>
      </c>
      <c r="D271" s="456"/>
    </row>
    <row r="272" spans="2:4" s="365" customFormat="1" ht="12.75">
      <c r="B272" s="455" t="s">
        <v>745</v>
      </c>
      <c r="C272" s="457">
        <v>5781.85</v>
      </c>
      <c r="D272" s="456"/>
    </row>
    <row r="273" spans="2:4" s="365" customFormat="1" ht="12.75">
      <c r="B273" s="455" t="s">
        <v>192</v>
      </c>
      <c r="C273" s="457">
        <v>180</v>
      </c>
      <c r="D273" s="456"/>
    </row>
    <row r="274" spans="2:4" ht="12.75">
      <c r="B274" s="454" t="s">
        <v>193</v>
      </c>
      <c r="C274" s="447">
        <v>797692.52</v>
      </c>
      <c r="D274" s="447">
        <v>3950</v>
      </c>
    </row>
    <row r="275" spans="2:4" ht="12.75">
      <c r="B275" s="445" t="s">
        <v>747</v>
      </c>
      <c r="C275" s="437">
        <v>678000</v>
      </c>
      <c r="D275" s="437">
        <v>700</v>
      </c>
    </row>
    <row r="276" spans="2:4" s="365" customFormat="1" ht="12.75">
      <c r="B276" s="453" t="s">
        <v>664</v>
      </c>
      <c r="C276" s="439"/>
      <c r="D276" s="440">
        <v>700</v>
      </c>
    </row>
    <row r="277" spans="2:4" s="365" customFormat="1" ht="12.75">
      <c r="B277" s="448" t="s">
        <v>194</v>
      </c>
      <c r="C277" s="440">
        <v>678000</v>
      </c>
      <c r="D277" s="439"/>
    </row>
    <row r="278" spans="2:4" ht="12.75">
      <c r="B278" s="454" t="s">
        <v>1290</v>
      </c>
      <c r="C278" s="437">
        <v>81540</v>
      </c>
      <c r="D278" s="437">
        <v>3250</v>
      </c>
    </row>
    <row r="279" spans="2:4" ht="12.75">
      <c r="B279" s="450" t="s">
        <v>195</v>
      </c>
      <c r="C279" s="447">
        <v>9200</v>
      </c>
      <c r="D279" s="447">
        <v>1000</v>
      </c>
    </row>
    <row r="280" spans="2:4" s="365" customFormat="1" ht="12.75">
      <c r="B280" s="448" t="s">
        <v>196</v>
      </c>
      <c r="C280" s="456"/>
      <c r="D280" s="457">
        <v>1000</v>
      </c>
    </row>
    <row r="281" spans="2:4" s="365" customFormat="1" ht="12.75">
      <c r="B281" s="464" t="s">
        <v>197</v>
      </c>
      <c r="C281" s="457">
        <v>7700</v>
      </c>
      <c r="D281" s="456"/>
    </row>
    <row r="282" spans="2:4" s="365" customFormat="1" ht="12.75">
      <c r="B282" s="448" t="s">
        <v>198</v>
      </c>
      <c r="C282" s="457">
        <v>1500</v>
      </c>
      <c r="D282" s="456"/>
    </row>
    <row r="283" spans="2:4" s="365" customFormat="1" ht="12.75">
      <c r="B283" s="455" t="s">
        <v>1507</v>
      </c>
      <c r="C283" s="440">
        <v>500</v>
      </c>
      <c r="D283" s="439"/>
    </row>
    <row r="284" spans="2:4" s="365" customFormat="1" ht="12.75">
      <c r="B284" s="453" t="s">
        <v>666</v>
      </c>
      <c r="C284" s="440">
        <v>1006.4</v>
      </c>
      <c r="D284" s="439"/>
    </row>
    <row r="285" spans="2:4" s="365" customFormat="1" ht="12.75">
      <c r="B285" s="453" t="s">
        <v>1506</v>
      </c>
      <c r="C285" s="440">
        <v>1000</v>
      </c>
      <c r="D285" s="439"/>
    </row>
    <row r="286" spans="2:4" s="365" customFormat="1" ht="12.75">
      <c r="B286" s="438" t="s">
        <v>1508</v>
      </c>
      <c r="C286" s="440">
        <v>1000</v>
      </c>
      <c r="D286" s="439"/>
    </row>
    <row r="287" spans="2:4" s="365" customFormat="1" ht="12.75">
      <c r="B287" s="438" t="s">
        <v>1509</v>
      </c>
      <c r="C287" s="440">
        <v>450</v>
      </c>
      <c r="D287" s="439"/>
    </row>
    <row r="288" spans="2:4" s="365" customFormat="1" ht="12.75">
      <c r="B288" s="455" t="s">
        <v>667</v>
      </c>
      <c r="C288" s="439"/>
      <c r="D288" s="440">
        <v>2250</v>
      </c>
    </row>
    <row r="289" spans="2:4" s="365" customFormat="1" ht="12.75">
      <c r="B289" s="455" t="s">
        <v>668</v>
      </c>
      <c r="C289" s="440">
        <v>3524.8</v>
      </c>
      <c r="D289" s="439"/>
    </row>
    <row r="290" spans="2:4" ht="12.75">
      <c r="B290" s="448" t="s">
        <v>199</v>
      </c>
      <c r="C290" s="440">
        <v>10000</v>
      </c>
      <c r="D290" s="436"/>
    </row>
    <row r="291" spans="2:4" s="365" customFormat="1" ht="12.75">
      <c r="B291" s="453" t="s">
        <v>1514</v>
      </c>
      <c r="C291" s="440">
        <v>9410</v>
      </c>
      <c r="D291" s="439"/>
    </row>
    <row r="292" spans="2:4" s="365" customFormat="1" ht="12.75">
      <c r="B292" s="453" t="s">
        <v>1516</v>
      </c>
      <c r="C292" s="440">
        <v>11100</v>
      </c>
      <c r="D292" s="439"/>
    </row>
    <row r="293" spans="2:4" s="365" customFormat="1" ht="12.75">
      <c r="B293" s="453" t="s">
        <v>669</v>
      </c>
      <c r="C293" s="440">
        <v>13208.1</v>
      </c>
      <c r="D293" s="439"/>
    </row>
    <row r="294" spans="2:4" s="365" customFormat="1" ht="12.75">
      <c r="B294" s="455" t="s">
        <v>1518</v>
      </c>
      <c r="C294" s="440">
        <v>86.5</v>
      </c>
      <c r="D294" s="439"/>
    </row>
    <row r="295" spans="2:4" s="365" customFormat="1" ht="12.75">
      <c r="B295" s="455" t="s">
        <v>1520</v>
      </c>
      <c r="C295" s="440">
        <v>1000</v>
      </c>
      <c r="D295" s="439"/>
    </row>
    <row r="296" spans="2:4" s="365" customFormat="1" ht="12.75">
      <c r="B296" s="455" t="s">
        <v>1522</v>
      </c>
      <c r="C296" s="440">
        <v>500</v>
      </c>
      <c r="D296" s="439"/>
    </row>
    <row r="297" spans="2:4" s="365" customFormat="1" ht="12.75">
      <c r="B297" s="455" t="s">
        <v>1524</v>
      </c>
      <c r="C297" s="440">
        <v>5588</v>
      </c>
      <c r="D297" s="439"/>
    </row>
    <row r="298" spans="2:4" s="365" customFormat="1" ht="12.75">
      <c r="B298" s="448" t="s">
        <v>1525</v>
      </c>
      <c r="C298" s="440">
        <v>1000</v>
      </c>
      <c r="D298" s="439"/>
    </row>
    <row r="299" spans="2:4" s="365" customFormat="1" ht="12.75">
      <c r="B299" s="453" t="s">
        <v>672</v>
      </c>
      <c r="C299" s="440">
        <v>5200.96</v>
      </c>
      <c r="D299" s="439"/>
    </row>
    <row r="300" spans="2:4" s="365" customFormat="1" ht="12.75">
      <c r="B300" s="455" t="s">
        <v>1527</v>
      </c>
      <c r="C300" s="440">
        <v>450</v>
      </c>
      <c r="D300" s="439"/>
    </row>
    <row r="301" spans="2:4" s="365" customFormat="1" ht="12.75">
      <c r="B301" s="453" t="s">
        <v>200</v>
      </c>
      <c r="C301" s="440">
        <v>0.24</v>
      </c>
      <c r="D301" s="439"/>
    </row>
    <row r="302" spans="2:4" s="365" customFormat="1" ht="12.75">
      <c r="B302" s="455" t="s">
        <v>1528</v>
      </c>
      <c r="C302" s="440">
        <v>4880</v>
      </c>
      <c r="D302" s="439"/>
    </row>
    <row r="303" spans="2:4" s="365" customFormat="1" ht="12.75">
      <c r="B303" s="438" t="s">
        <v>1530</v>
      </c>
      <c r="C303" s="440">
        <v>385</v>
      </c>
      <c r="D303" s="439"/>
    </row>
    <row r="304" spans="2:4" s="365" customFormat="1" ht="12.75">
      <c r="B304" s="455" t="s">
        <v>674</v>
      </c>
      <c r="C304" s="440">
        <v>1000</v>
      </c>
      <c r="D304" s="439"/>
    </row>
    <row r="305" spans="2:4" s="365" customFormat="1" ht="12.75">
      <c r="B305" s="455" t="s">
        <v>1531</v>
      </c>
      <c r="C305" s="440">
        <v>450</v>
      </c>
      <c r="D305" s="439"/>
    </row>
    <row r="306" spans="2:4" s="365" customFormat="1" ht="12.75">
      <c r="B306" s="455" t="s">
        <v>1532</v>
      </c>
      <c r="C306" s="440">
        <v>600</v>
      </c>
      <c r="D306" s="439"/>
    </row>
    <row r="307" spans="2:4" s="365" customFormat="1" ht="12.75">
      <c r="B307" s="438" t="s">
        <v>748</v>
      </c>
      <c r="C307" s="457">
        <v>22743</v>
      </c>
      <c r="D307" s="456"/>
    </row>
    <row r="308" spans="2:4" ht="12.75">
      <c r="B308" s="455" t="s">
        <v>573</v>
      </c>
      <c r="C308" s="457">
        <v>9909.52</v>
      </c>
      <c r="D308" s="446"/>
    </row>
    <row r="309" spans="2:4" s="365" customFormat="1" ht="12.75">
      <c r="B309" s="455" t="s">
        <v>715</v>
      </c>
      <c r="C309" s="457">
        <v>500</v>
      </c>
      <c r="D309" s="456"/>
    </row>
    <row r="310" spans="2:4" s="365" customFormat="1" ht="12.75">
      <c r="B310" s="438" t="s">
        <v>123</v>
      </c>
      <c r="C310" s="457">
        <v>5000</v>
      </c>
      <c r="D310" s="456"/>
    </row>
    <row r="311" spans="2:4" ht="12.75">
      <c r="B311" s="445" t="s">
        <v>11</v>
      </c>
      <c r="C311" s="447">
        <v>640</v>
      </c>
      <c r="D311" s="446"/>
    </row>
    <row r="312" spans="2:4" s="365" customFormat="1" ht="12.75">
      <c r="B312" s="455" t="s">
        <v>749</v>
      </c>
      <c r="C312" s="457">
        <v>640</v>
      </c>
      <c r="D312" s="456"/>
    </row>
    <row r="313" spans="2:4" s="365" customFormat="1" ht="12.75">
      <c r="B313" s="460" t="s">
        <v>201</v>
      </c>
      <c r="C313" s="457">
        <v>16158</v>
      </c>
      <c r="D313" s="456"/>
    </row>
    <row r="314" spans="2:4" s="365" customFormat="1" ht="12.75">
      <c r="B314" s="455" t="s">
        <v>202</v>
      </c>
      <c r="C314" s="457">
        <v>16158</v>
      </c>
      <c r="D314" s="456"/>
    </row>
    <row r="315" spans="2:4" s="365" customFormat="1" ht="12.75">
      <c r="B315" s="438" t="s">
        <v>203</v>
      </c>
      <c r="C315" s="440">
        <v>9126658</v>
      </c>
      <c r="D315" s="439"/>
    </row>
    <row r="316" spans="2:4" s="365" customFormat="1" ht="12.75">
      <c r="B316" s="438" t="s">
        <v>751</v>
      </c>
      <c r="C316" s="440">
        <v>3298723</v>
      </c>
      <c r="D316" s="439"/>
    </row>
    <row r="317" spans="2:4" ht="12.75">
      <c r="B317" s="435" t="s">
        <v>752</v>
      </c>
      <c r="C317" s="437">
        <v>61318913.99</v>
      </c>
      <c r="D317" s="436"/>
    </row>
    <row r="318" spans="2:4" s="365" customFormat="1" ht="12.75">
      <c r="B318" s="438" t="s">
        <v>753</v>
      </c>
      <c r="C318" s="440">
        <v>82497</v>
      </c>
      <c r="D318" s="439"/>
    </row>
    <row r="319" spans="2:4" s="365" customFormat="1" ht="12.75">
      <c r="B319" s="438" t="s">
        <v>754</v>
      </c>
      <c r="C319" s="440">
        <v>137610</v>
      </c>
      <c r="D319" s="439"/>
    </row>
    <row r="320" spans="2:4" s="365" customFormat="1" ht="12.75">
      <c r="B320" s="438" t="s">
        <v>1648</v>
      </c>
      <c r="C320" s="440">
        <v>241523</v>
      </c>
      <c r="D320" s="439"/>
    </row>
    <row r="321" spans="2:4" s="365" customFormat="1" ht="12.75">
      <c r="B321" s="438" t="s">
        <v>755</v>
      </c>
      <c r="C321" s="440">
        <v>239176.4</v>
      </c>
      <c r="D321" s="439"/>
    </row>
    <row r="322" spans="2:4" s="365" customFormat="1" ht="12.75">
      <c r="B322" s="438" t="s">
        <v>1652</v>
      </c>
      <c r="C322" s="440">
        <v>2071</v>
      </c>
      <c r="D322" s="439"/>
    </row>
    <row r="323" spans="2:4" s="365" customFormat="1" ht="12.75">
      <c r="B323" s="438" t="s">
        <v>1653</v>
      </c>
      <c r="C323" s="440">
        <v>48904</v>
      </c>
      <c r="D323" s="439"/>
    </row>
    <row r="324" spans="2:4" s="365" customFormat="1" ht="12.75">
      <c r="B324" s="438" t="s">
        <v>1655</v>
      </c>
      <c r="C324" s="440">
        <v>55068</v>
      </c>
      <c r="D324" s="439"/>
    </row>
    <row r="325" spans="2:4" s="365" customFormat="1" ht="12.75">
      <c r="B325" s="438" t="s">
        <v>757</v>
      </c>
      <c r="C325" s="440">
        <v>905971</v>
      </c>
      <c r="D325" s="439"/>
    </row>
    <row r="326" spans="2:4" s="365" customFormat="1" ht="12.75">
      <c r="B326" s="438" t="s">
        <v>758</v>
      </c>
      <c r="C326" s="440">
        <v>265631</v>
      </c>
      <c r="D326" s="439"/>
    </row>
    <row r="327" spans="2:4" s="365" customFormat="1" ht="12.75">
      <c r="B327" s="438" t="s">
        <v>759</v>
      </c>
      <c r="C327" s="440">
        <v>551713.79</v>
      </c>
      <c r="D327" s="439"/>
    </row>
    <row r="328" spans="2:4" s="365" customFormat="1" ht="12.75">
      <c r="B328" s="438" t="s">
        <v>760</v>
      </c>
      <c r="C328" s="440">
        <v>106619</v>
      </c>
      <c r="D328" s="439"/>
    </row>
    <row r="329" spans="2:4" s="365" customFormat="1" ht="12.75">
      <c r="B329" s="438" t="s">
        <v>761</v>
      </c>
      <c r="C329" s="440">
        <v>5993</v>
      </c>
      <c r="D329" s="439"/>
    </row>
    <row r="330" spans="2:4" s="365" customFormat="1" ht="12.75">
      <c r="B330" s="438" t="s">
        <v>205</v>
      </c>
      <c r="C330" s="440">
        <v>10015</v>
      </c>
      <c r="D330" s="439"/>
    </row>
    <row r="331" spans="2:4" s="365" customFormat="1" ht="12.75">
      <c r="B331" s="438" t="s">
        <v>206</v>
      </c>
      <c r="C331" s="440">
        <v>15036718</v>
      </c>
      <c r="D331" s="439"/>
    </row>
    <row r="332" spans="2:4" s="365" customFormat="1" ht="12.75">
      <c r="B332" s="438" t="s">
        <v>764</v>
      </c>
      <c r="C332" s="440">
        <v>2741846.67</v>
      </c>
      <c r="D332" s="439"/>
    </row>
    <row r="333" spans="2:4" s="365" customFormat="1" ht="12.75">
      <c r="B333" s="438" t="s">
        <v>765</v>
      </c>
      <c r="C333" s="440">
        <v>2385014.9</v>
      </c>
      <c r="D333" s="439"/>
    </row>
    <row r="334" spans="2:4" s="365" customFormat="1" ht="12.75">
      <c r="B334" s="438" t="s">
        <v>1066</v>
      </c>
      <c r="C334" s="440">
        <v>2484877.66</v>
      </c>
      <c r="D334" s="439"/>
    </row>
    <row r="335" spans="2:4" s="365" customFormat="1" ht="12.75">
      <c r="B335" s="438" t="s">
        <v>766</v>
      </c>
      <c r="C335" s="440">
        <v>1509920.6</v>
      </c>
      <c r="D335" s="439"/>
    </row>
    <row r="336" spans="2:4" s="365" customFormat="1" ht="12.75">
      <c r="B336" s="438" t="s">
        <v>767</v>
      </c>
      <c r="C336" s="440">
        <v>7491</v>
      </c>
      <c r="D336" s="439"/>
    </row>
    <row r="337" spans="2:4" s="365" customFormat="1" ht="12.75">
      <c r="B337" s="438" t="s">
        <v>1406</v>
      </c>
      <c r="C337" s="440">
        <v>9043492.37</v>
      </c>
      <c r="D337" s="439"/>
    </row>
    <row r="338" spans="2:4" s="365" customFormat="1" ht="12.75">
      <c r="B338" s="438" t="s">
        <v>769</v>
      </c>
      <c r="C338" s="440">
        <v>2000</v>
      </c>
      <c r="D338" s="439"/>
    </row>
    <row r="339" spans="2:4" s="365" customFormat="1" ht="12.75">
      <c r="B339" s="438" t="s">
        <v>770</v>
      </c>
      <c r="C339" s="440">
        <v>980215</v>
      </c>
      <c r="D339" s="439"/>
    </row>
    <row r="340" spans="2:4" s="365" customFormat="1" ht="12.75">
      <c r="B340" s="438" t="s">
        <v>772</v>
      </c>
      <c r="C340" s="440">
        <v>900</v>
      </c>
      <c r="D340" s="439"/>
    </row>
    <row r="341" spans="2:4" s="365" customFormat="1" ht="12.75">
      <c r="B341" s="438" t="s">
        <v>207</v>
      </c>
      <c r="C341" s="440">
        <v>192555</v>
      </c>
      <c r="D341" s="439"/>
    </row>
    <row r="342" spans="2:4" s="365" customFormat="1" ht="12.75">
      <c r="B342" s="438" t="s">
        <v>774</v>
      </c>
      <c r="C342" s="440">
        <v>1973014.71</v>
      </c>
      <c r="D342" s="439"/>
    </row>
    <row r="343" spans="2:4" s="365" customFormat="1" ht="12.75">
      <c r="B343" s="438" t="s">
        <v>775</v>
      </c>
      <c r="C343" s="440">
        <v>104993</v>
      </c>
      <c r="D343" s="439"/>
    </row>
    <row r="344" spans="2:4" s="365" customFormat="1" ht="12.75">
      <c r="B344" s="438" t="s">
        <v>776</v>
      </c>
      <c r="C344" s="440">
        <v>678387</v>
      </c>
      <c r="D344" s="439"/>
    </row>
    <row r="345" spans="2:4" s="365" customFormat="1" ht="12.75">
      <c r="B345" s="438" t="s">
        <v>777</v>
      </c>
      <c r="C345" s="440">
        <v>842.5</v>
      </c>
      <c r="D345" s="439"/>
    </row>
    <row r="346" spans="2:4" s="365" customFormat="1" ht="12.75">
      <c r="B346" s="438" t="s">
        <v>811</v>
      </c>
      <c r="C346" s="440">
        <v>847779.77</v>
      </c>
      <c r="D346" s="439"/>
    </row>
    <row r="347" spans="2:4" s="365" customFormat="1" ht="12.75">
      <c r="B347" s="438" t="s">
        <v>13</v>
      </c>
      <c r="C347" s="440">
        <v>7430</v>
      </c>
      <c r="D347" s="439"/>
    </row>
    <row r="348" spans="2:4" s="365" customFormat="1" ht="12.75">
      <c r="B348" s="438" t="s">
        <v>812</v>
      </c>
      <c r="C348" s="440">
        <v>1</v>
      </c>
      <c r="D348" s="439"/>
    </row>
    <row r="349" spans="2:4" s="365" customFormat="1" ht="12.75">
      <c r="B349" s="438" t="s">
        <v>1067</v>
      </c>
      <c r="C349" s="440">
        <v>466716.35</v>
      </c>
      <c r="D349" s="439"/>
    </row>
    <row r="350" spans="2:4" s="365" customFormat="1" ht="12.75">
      <c r="B350" s="438" t="s">
        <v>813</v>
      </c>
      <c r="C350" s="440">
        <v>2500</v>
      </c>
      <c r="D350" s="439"/>
    </row>
    <row r="351" spans="2:4" s="365" customFormat="1" ht="12.75">
      <c r="B351" s="438" t="s">
        <v>208</v>
      </c>
      <c r="C351" s="440">
        <v>572542</v>
      </c>
      <c r="D351" s="439"/>
    </row>
    <row r="352" spans="2:4" s="365" customFormat="1" ht="12.75">
      <c r="B352" s="438" t="s">
        <v>1661</v>
      </c>
      <c r="C352" s="440">
        <v>74301</v>
      </c>
      <c r="D352" s="439"/>
    </row>
    <row r="353" spans="2:4" s="365" customFormat="1" ht="12.75">
      <c r="B353" s="438" t="s">
        <v>814</v>
      </c>
      <c r="C353" s="440">
        <v>916.77</v>
      </c>
      <c r="D353" s="439"/>
    </row>
    <row r="354" spans="2:4" s="365" customFormat="1" ht="12.75">
      <c r="B354" s="438" t="s">
        <v>1662</v>
      </c>
      <c r="C354" s="440">
        <v>15631</v>
      </c>
      <c r="D354" s="439"/>
    </row>
    <row r="355" spans="2:4" s="365" customFormat="1" ht="12.75">
      <c r="B355" s="438" t="s">
        <v>1663</v>
      </c>
      <c r="C355" s="440">
        <v>2438.2</v>
      </c>
      <c r="D355" s="439"/>
    </row>
    <row r="356" spans="2:4" s="365" customFormat="1" ht="12.75">
      <c r="B356" s="438" t="s">
        <v>1664</v>
      </c>
      <c r="C356" s="440">
        <v>5972</v>
      </c>
      <c r="D356" s="439"/>
    </row>
    <row r="357" spans="2:4" s="365" customFormat="1" ht="12.75">
      <c r="B357" s="438" t="s">
        <v>815</v>
      </c>
      <c r="C357" s="440">
        <v>5688508.2</v>
      </c>
      <c r="D357" s="439"/>
    </row>
    <row r="358" spans="2:4" s="365" customFormat="1" ht="12.75">
      <c r="B358" s="438" t="s">
        <v>816</v>
      </c>
      <c r="C358" s="440">
        <v>930</v>
      </c>
      <c r="D358" s="439"/>
    </row>
    <row r="359" spans="2:4" s="365" customFormat="1" ht="12.75">
      <c r="B359" s="438" t="s">
        <v>817</v>
      </c>
      <c r="C359" s="440">
        <v>254407.85</v>
      </c>
      <c r="D359" s="439"/>
    </row>
    <row r="360" spans="2:4" s="365" customFormat="1" ht="12.75">
      <c r="B360" s="458" t="s">
        <v>819</v>
      </c>
      <c r="C360" s="440">
        <v>318641.2</v>
      </c>
      <c r="D360" s="439"/>
    </row>
    <row r="361" spans="2:4" s="365" customFormat="1" ht="12.75">
      <c r="B361" s="438" t="s">
        <v>820</v>
      </c>
      <c r="C361" s="440">
        <v>1544636.77</v>
      </c>
      <c r="D361" s="439"/>
    </row>
    <row r="362" spans="2:4" s="365" customFormat="1" ht="12.75">
      <c r="B362" s="438" t="s">
        <v>822</v>
      </c>
      <c r="C362" s="440">
        <v>78288.8</v>
      </c>
      <c r="D362" s="439"/>
    </row>
    <row r="363" spans="2:4" s="365" customFormat="1" ht="12.75">
      <c r="B363" s="438" t="s">
        <v>209</v>
      </c>
      <c r="C363" s="440">
        <v>131135</v>
      </c>
      <c r="D363" s="439"/>
    </row>
    <row r="364" spans="2:4" s="365" customFormat="1" ht="12.75">
      <c r="B364" s="438" t="s">
        <v>824</v>
      </c>
      <c r="C364" s="440">
        <v>531663</v>
      </c>
      <c r="D364" s="439"/>
    </row>
    <row r="365" spans="2:4" s="365" customFormat="1" ht="12.75">
      <c r="B365" s="438" t="s">
        <v>825</v>
      </c>
      <c r="C365" s="440">
        <v>3588305</v>
      </c>
      <c r="D365" s="439"/>
    </row>
    <row r="366" spans="2:4" s="365" customFormat="1" ht="12.75">
      <c r="B366" s="438" t="s">
        <v>826</v>
      </c>
      <c r="C366" s="440">
        <v>5507</v>
      </c>
      <c r="D366" s="439"/>
    </row>
    <row r="367" spans="2:4" s="365" customFormat="1" ht="12.75">
      <c r="B367" s="438" t="s">
        <v>827</v>
      </c>
      <c r="C367" s="440">
        <v>9000</v>
      </c>
      <c r="D367" s="439"/>
    </row>
    <row r="368" spans="2:4" s="365" customFormat="1" ht="12.75">
      <c r="B368" s="438" t="s">
        <v>828</v>
      </c>
      <c r="C368" s="439"/>
      <c r="D368" s="440">
        <v>359924</v>
      </c>
    </row>
    <row r="369" spans="2:4" s="365" customFormat="1" ht="12.75">
      <c r="B369" s="438" t="s">
        <v>1069</v>
      </c>
      <c r="C369" s="440">
        <v>63011.8</v>
      </c>
      <c r="D369" s="439"/>
    </row>
    <row r="370" spans="2:4" s="365" customFormat="1" ht="12.75">
      <c r="B370" s="438" t="s">
        <v>210</v>
      </c>
      <c r="C370" s="440">
        <v>22858</v>
      </c>
      <c r="D370" s="439"/>
    </row>
    <row r="371" spans="2:4" s="365" customFormat="1" ht="12.75">
      <c r="B371" s="438" t="s">
        <v>3</v>
      </c>
      <c r="C371" s="440">
        <v>3758</v>
      </c>
      <c r="D371" s="439"/>
    </row>
    <row r="372" spans="2:4" s="365" customFormat="1" ht="12.75">
      <c r="B372" s="438" t="s">
        <v>829</v>
      </c>
      <c r="C372" s="440">
        <v>31727</v>
      </c>
      <c r="D372" s="439"/>
    </row>
    <row r="373" spans="2:4" s="365" customFormat="1" ht="12.75">
      <c r="B373" s="458" t="s">
        <v>830</v>
      </c>
      <c r="C373" s="440">
        <v>1110</v>
      </c>
      <c r="D373" s="439"/>
    </row>
    <row r="374" spans="2:4" s="365" customFormat="1" ht="12.75">
      <c r="B374" s="438" t="s">
        <v>831</v>
      </c>
      <c r="C374" s="440">
        <v>19977.66</v>
      </c>
      <c r="D374" s="439"/>
    </row>
    <row r="375" spans="2:4" s="365" customFormat="1" ht="12.75">
      <c r="B375" s="438" t="s">
        <v>832</v>
      </c>
      <c r="C375" s="440">
        <v>6709737.5</v>
      </c>
      <c r="D375" s="439"/>
    </row>
    <row r="376" spans="2:4" s="365" customFormat="1" ht="12.75">
      <c r="B376" s="438" t="s">
        <v>834</v>
      </c>
      <c r="C376" s="440">
        <v>40000</v>
      </c>
      <c r="D376" s="439"/>
    </row>
    <row r="377" spans="2:4" s="365" customFormat="1" ht="12.75">
      <c r="B377" s="438" t="s">
        <v>212</v>
      </c>
      <c r="C377" s="440">
        <v>159060</v>
      </c>
      <c r="D377" s="439"/>
    </row>
    <row r="378" spans="2:4" s="365" customFormat="1" ht="12.75">
      <c r="B378" s="438" t="s">
        <v>4</v>
      </c>
      <c r="C378" s="440">
        <v>1450</v>
      </c>
      <c r="D378" s="439"/>
    </row>
    <row r="379" spans="2:4" s="365" customFormat="1" ht="12.75">
      <c r="B379" s="438" t="s">
        <v>835</v>
      </c>
      <c r="C379" s="440">
        <v>117400.8</v>
      </c>
      <c r="D379" s="439"/>
    </row>
    <row r="380" spans="2:4" s="365" customFormat="1" ht="12.75">
      <c r="B380" s="438" t="s">
        <v>213</v>
      </c>
      <c r="C380" s="440">
        <v>7292</v>
      </c>
      <c r="D380" s="439"/>
    </row>
    <row r="381" spans="2:4" s="365" customFormat="1" ht="12.75">
      <c r="B381" s="458" t="s">
        <v>10</v>
      </c>
      <c r="C381" s="440">
        <v>10500</v>
      </c>
      <c r="D381" s="439"/>
    </row>
    <row r="382" spans="2:4" s="365" customFormat="1" ht="12.75">
      <c r="B382" s="438" t="s">
        <v>837</v>
      </c>
      <c r="C382" s="440">
        <v>16089</v>
      </c>
      <c r="D382" s="439"/>
    </row>
    <row r="383" spans="2:4" s="365" customFormat="1" ht="12.75">
      <c r="B383" s="438" t="s">
        <v>838</v>
      </c>
      <c r="C383" s="440">
        <v>223065</v>
      </c>
      <c r="D383" s="439"/>
    </row>
    <row r="384" spans="2:4" s="365" customFormat="1" ht="12.75">
      <c r="B384" s="438" t="s">
        <v>840</v>
      </c>
      <c r="C384" s="440">
        <v>80852</v>
      </c>
      <c r="D384" s="439"/>
    </row>
    <row r="385" spans="2:4" s="365" customFormat="1" ht="12.75">
      <c r="B385" s="438" t="s">
        <v>841</v>
      </c>
      <c r="C385" s="440">
        <v>64482.72</v>
      </c>
      <c r="D385" s="439"/>
    </row>
    <row r="386" spans="2:4" s="365" customFormat="1" ht="12.75">
      <c r="B386" s="438" t="s">
        <v>216</v>
      </c>
      <c r="C386" s="440">
        <v>164155</v>
      </c>
      <c r="D386" s="439"/>
    </row>
    <row r="387" spans="2:4" ht="12.75">
      <c r="B387" s="435" t="s">
        <v>842</v>
      </c>
      <c r="C387" s="437">
        <v>979.76</v>
      </c>
      <c r="D387" s="436"/>
    </row>
    <row r="388" spans="2:4" s="365" customFormat="1" ht="12.75">
      <c r="B388" s="461" t="s">
        <v>59</v>
      </c>
      <c r="C388" s="440">
        <v>582.76</v>
      </c>
      <c r="D388" s="439"/>
    </row>
    <row r="389" spans="2:4" s="365" customFormat="1" ht="12.75">
      <c r="B389" s="458" t="s">
        <v>675</v>
      </c>
      <c r="C389" s="440">
        <v>397</v>
      </c>
      <c r="D389" s="439"/>
    </row>
    <row r="390" spans="2:4" ht="12.75">
      <c r="B390" s="435" t="s">
        <v>843</v>
      </c>
      <c r="C390" s="437">
        <v>220217323.43</v>
      </c>
      <c r="D390" s="436"/>
    </row>
    <row r="391" spans="2:4" ht="12.75">
      <c r="B391" s="445" t="s">
        <v>844</v>
      </c>
      <c r="C391" s="447">
        <v>90143809</v>
      </c>
      <c r="D391" s="446"/>
    </row>
    <row r="392" spans="2:4" s="365" customFormat="1" ht="12.75">
      <c r="B392" s="455" t="s">
        <v>846</v>
      </c>
      <c r="C392" s="457">
        <v>32632439</v>
      </c>
      <c r="D392" s="456"/>
    </row>
    <row r="393" spans="2:4" s="365" customFormat="1" ht="12.75">
      <c r="B393" s="455" t="s">
        <v>707</v>
      </c>
      <c r="C393" s="457">
        <v>10000100</v>
      </c>
      <c r="D393" s="456"/>
    </row>
    <row r="394" spans="2:4" s="365" customFormat="1" ht="12.75">
      <c r="B394" s="455" t="s">
        <v>847</v>
      </c>
      <c r="C394" s="457">
        <v>47511270</v>
      </c>
      <c r="D394" s="456"/>
    </row>
    <row r="395" spans="2:4" ht="12.75">
      <c r="B395" s="445" t="s">
        <v>848</v>
      </c>
      <c r="C395" s="447">
        <v>129365286.43</v>
      </c>
      <c r="D395" s="446"/>
    </row>
    <row r="396" spans="2:4" s="365" customFormat="1" ht="12.75">
      <c r="B396" s="455" t="s">
        <v>849</v>
      </c>
      <c r="C396" s="457">
        <v>3956787.07</v>
      </c>
      <c r="D396" s="456"/>
    </row>
    <row r="397" spans="2:4" s="365" customFormat="1" ht="12.75">
      <c r="B397" s="455" t="s">
        <v>217</v>
      </c>
      <c r="C397" s="457">
        <v>2512.07</v>
      </c>
      <c r="D397" s="456"/>
    </row>
    <row r="398" spans="2:4" s="365" customFormat="1" ht="12.75">
      <c r="B398" s="455" t="s">
        <v>851</v>
      </c>
      <c r="C398" s="457">
        <v>464140.32</v>
      </c>
      <c r="D398" s="456"/>
    </row>
    <row r="399" spans="2:4" s="365" customFormat="1" ht="12.75">
      <c r="B399" s="455" t="s">
        <v>852</v>
      </c>
      <c r="C399" s="457">
        <v>90768908.21</v>
      </c>
      <c r="D399" s="456"/>
    </row>
    <row r="400" spans="2:4" s="365" customFormat="1" ht="12.75">
      <c r="B400" s="455" t="s">
        <v>853</v>
      </c>
      <c r="C400" s="457">
        <v>141453.91</v>
      </c>
      <c r="D400" s="456"/>
    </row>
    <row r="401" spans="2:4" s="365" customFormat="1" ht="12.75">
      <c r="B401" s="453" t="s">
        <v>854</v>
      </c>
      <c r="C401" s="457">
        <v>471.52</v>
      </c>
      <c r="D401" s="456"/>
    </row>
    <row r="402" spans="2:4" s="365" customFormat="1" ht="12.75">
      <c r="B402" s="455" t="s">
        <v>855</v>
      </c>
      <c r="C402" s="457">
        <v>1519614.15</v>
      </c>
      <c r="D402" s="456"/>
    </row>
    <row r="403" spans="2:4" s="365" customFormat="1" ht="12.75">
      <c r="B403" s="455" t="s">
        <v>856</v>
      </c>
      <c r="C403" s="457">
        <v>32511399.18</v>
      </c>
      <c r="D403" s="456"/>
    </row>
    <row r="404" spans="2:4" s="365" customFormat="1" ht="12.75">
      <c r="B404" s="438" t="s">
        <v>862</v>
      </c>
      <c r="C404" s="440">
        <v>708228</v>
      </c>
      <c r="D404" s="439"/>
    </row>
    <row r="405" spans="2:4" ht="12.75">
      <c r="B405" s="435" t="s">
        <v>725</v>
      </c>
      <c r="C405" s="437">
        <v>287.3</v>
      </c>
      <c r="D405" s="436"/>
    </row>
    <row r="406" spans="2:4" s="365" customFormat="1" ht="12.75">
      <c r="B406" s="438" t="s">
        <v>96</v>
      </c>
      <c r="C406" s="440">
        <v>187.3</v>
      </c>
      <c r="D406" s="439"/>
    </row>
    <row r="407" spans="2:4" s="365" customFormat="1" ht="12.75">
      <c r="B407" s="458" t="s">
        <v>98</v>
      </c>
      <c r="C407" s="440">
        <v>100</v>
      </c>
      <c r="D407" s="439"/>
    </row>
    <row r="408" spans="2:4" ht="12.75">
      <c r="B408" s="435" t="s">
        <v>863</v>
      </c>
      <c r="C408" s="437">
        <v>23502240</v>
      </c>
      <c r="D408" s="436"/>
    </row>
    <row r="409" spans="2:4" ht="12.75">
      <c r="B409" s="462" t="s">
        <v>872</v>
      </c>
      <c r="C409" s="437">
        <v>11396507.38</v>
      </c>
      <c r="D409" s="436"/>
    </row>
    <row r="410" spans="2:4" ht="12.75">
      <c r="B410" s="462" t="s">
        <v>218</v>
      </c>
      <c r="C410" s="437">
        <v>10946415.97</v>
      </c>
      <c r="D410" s="436"/>
    </row>
    <row r="411" spans="2:4" ht="12.75">
      <c r="B411" s="435" t="s">
        <v>726</v>
      </c>
      <c r="C411" s="437">
        <v>24149563.8</v>
      </c>
      <c r="D411" s="436"/>
    </row>
    <row r="412" spans="2:4" s="365" customFormat="1" ht="12.75">
      <c r="B412" s="438" t="s">
        <v>219</v>
      </c>
      <c r="C412" s="440">
        <v>3268806.44</v>
      </c>
      <c r="D412" s="439"/>
    </row>
    <row r="413" spans="2:4" s="365" customFormat="1" ht="12.75">
      <c r="B413" s="438" t="s">
        <v>220</v>
      </c>
      <c r="C413" s="440">
        <v>788880.78</v>
      </c>
      <c r="D413" s="439"/>
    </row>
    <row r="414" spans="2:4" s="365" customFormat="1" ht="12.75">
      <c r="B414" s="438" t="s">
        <v>221</v>
      </c>
      <c r="C414" s="440">
        <v>573807.25</v>
      </c>
      <c r="D414" s="439"/>
    </row>
    <row r="415" spans="2:4" s="365" customFormat="1" ht="12.75">
      <c r="B415" s="438" t="s">
        <v>222</v>
      </c>
      <c r="C415" s="440">
        <v>259462.11</v>
      </c>
      <c r="D415" s="439"/>
    </row>
    <row r="416" spans="2:4" s="365" customFormat="1" ht="12.75">
      <c r="B416" s="438" t="s">
        <v>223</v>
      </c>
      <c r="C416" s="440">
        <v>6185668.63</v>
      </c>
      <c r="D416" s="439"/>
    </row>
    <row r="417" spans="2:4" s="365" customFormat="1" ht="12.75">
      <c r="B417" s="438" t="s">
        <v>224</v>
      </c>
      <c r="C417" s="440">
        <v>521162.16</v>
      </c>
      <c r="D417" s="439"/>
    </row>
    <row r="418" spans="2:4" s="365" customFormat="1" ht="12.75">
      <c r="B418" s="458" t="s">
        <v>225</v>
      </c>
      <c r="C418" s="440">
        <v>4648256.29</v>
      </c>
      <c r="D418" s="439"/>
    </row>
    <row r="419" spans="2:4" s="365" customFormat="1" ht="12.75">
      <c r="B419" s="438" t="s">
        <v>226</v>
      </c>
      <c r="C419" s="440">
        <v>2030737.11</v>
      </c>
      <c r="D419" s="439"/>
    </row>
    <row r="420" spans="2:4" s="365" customFormat="1" ht="12.75">
      <c r="B420" s="438" t="s">
        <v>227</v>
      </c>
      <c r="C420" s="440">
        <v>3812314.43</v>
      </c>
      <c r="D420" s="439"/>
    </row>
    <row r="421" spans="2:4" s="365" customFormat="1" ht="12.75">
      <c r="B421" s="438" t="s">
        <v>721</v>
      </c>
      <c r="C421" s="440">
        <v>1971045.9</v>
      </c>
      <c r="D421" s="439"/>
    </row>
    <row r="422" spans="2:4" s="365" customFormat="1" ht="12.75">
      <c r="B422" s="438" t="s">
        <v>228</v>
      </c>
      <c r="C422" s="440">
        <v>89422.7</v>
      </c>
      <c r="D422" s="439"/>
    </row>
    <row r="423" spans="2:4" s="365" customFormat="1" ht="12.75">
      <c r="B423" s="461" t="s">
        <v>876</v>
      </c>
      <c r="C423" s="457">
        <v>2501378</v>
      </c>
      <c r="D423" s="456"/>
    </row>
    <row r="424" spans="2:4" ht="12.75">
      <c r="B424" s="432" t="s">
        <v>900</v>
      </c>
      <c r="C424" s="433"/>
      <c r="D424" s="434">
        <v>262884148.24</v>
      </c>
    </row>
    <row r="425" spans="2:4" s="365" customFormat="1" ht="12.75">
      <c r="B425" s="461" t="s">
        <v>901</v>
      </c>
      <c r="C425" s="456"/>
      <c r="D425" s="457">
        <v>130943582.07</v>
      </c>
    </row>
    <row r="426" spans="2:4" s="365" customFormat="1" ht="12.75">
      <c r="B426" s="461" t="s">
        <v>902</v>
      </c>
      <c r="C426" s="456"/>
      <c r="D426" s="457">
        <v>112950491.21</v>
      </c>
    </row>
    <row r="427" spans="2:4" s="365" customFormat="1" ht="12.75">
      <c r="B427" s="461" t="s">
        <v>903</v>
      </c>
      <c r="C427" s="456"/>
      <c r="D427" s="457">
        <v>39275</v>
      </c>
    </row>
    <row r="428" spans="2:4" s="365" customFormat="1" ht="12.75">
      <c r="B428" s="461" t="s">
        <v>904</v>
      </c>
      <c r="C428" s="456"/>
      <c r="D428" s="457">
        <v>18950799.96</v>
      </c>
    </row>
    <row r="429" spans="2:4" ht="12.75">
      <c r="B429" s="432" t="s">
        <v>905</v>
      </c>
      <c r="C429" s="433"/>
      <c r="D429" s="433"/>
    </row>
    <row r="430" spans="2:4" ht="12.75">
      <c r="B430" s="432" t="s">
        <v>906</v>
      </c>
      <c r="C430" s="434">
        <v>235086587.06</v>
      </c>
      <c r="D430" s="434">
        <v>332385.18</v>
      </c>
    </row>
    <row r="431" spans="2:4" ht="12.75">
      <c r="B431" s="435" t="s">
        <v>229</v>
      </c>
      <c r="C431" s="437">
        <v>1321573.22</v>
      </c>
      <c r="D431" s="437">
        <v>130448.18</v>
      </c>
    </row>
    <row r="432" spans="2:4" s="365" customFormat="1" ht="12.75">
      <c r="B432" s="438" t="s">
        <v>677</v>
      </c>
      <c r="C432" s="440">
        <v>55444.72</v>
      </c>
      <c r="D432" s="439"/>
    </row>
    <row r="433" spans="2:4" s="365" customFormat="1" ht="12.75">
      <c r="B433" s="438" t="s">
        <v>678</v>
      </c>
      <c r="C433" s="440">
        <v>446470</v>
      </c>
      <c r="D433" s="439"/>
    </row>
    <row r="434" spans="2:4" s="365" customFormat="1" ht="12.75">
      <c r="B434" s="438" t="s">
        <v>679</v>
      </c>
      <c r="C434" s="439"/>
      <c r="D434" s="440">
        <v>130448.18</v>
      </c>
    </row>
    <row r="435" spans="2:4" s="365" customFormat="1" ht="12.75">
      <c r="B435" s="438" t="s">
        <v>230</v>
      </c>
      <c r="C435" s="440">
        <v>819658.5</v>
      </c>
      <c r="D435" s="439"/>
    </row>
    <row r="436" spans="2:4" ht="12.75">
      <c r="B436" s="435" t="s">
        <v>231</v>
      </c>
      <c r="C436" s="437">
        <v>5131727</v>
      </c>
      <c r="D436" s="436"/>
    </row>
    <row r="437" spans="2:4" s="365" customFormat="1" ht="12.75">
      <c r="B437" s="438" t="s">
        <v>324</v>
      </c>
      <c r="C437" s="440">
        <v>4888519</v>
      </c>
      <c r="D437" s="439"/>
    </row>
    <row r="438" spans="2:4" s="365" customFormat="1" ht="12.75">
      <c r="B438" s="458" t="s">
        <v>325</v>
      </c>
      <c r="C438" s="440">
        <v>243208</v>
      </c>
      <c r="D438" s="439"/>
    </row>
    <row r="439" spans="2:4" ht="12.75">
      <c r="B439" s="435" t="s">
        <v>1009</v>
      </c>
      <c r="C439" s="437">
        <v>106259495.92</v>
      </c>
      <c r="D439" s="437">
        <v>201937</v>
      </c>
    </row>
    <row r="440" spans="2:4" ht="12.75">
      <c r="B440" s="445" t="s">
        <v>1010</v>
      </c>
      <c r="C440" s="447">
        <v>2570040.43</v>
      </c>
      <c r="D440" s="446"/>
    </row>
    <row r="441" spans="2:4" s="365" customFormat="1" ht="12.75">
      <c r="B441" s="455" t="s">
        <v>58</v>
      </c>
      <c r="C441" s="457">
        <v>2516552.8</v>
      </c>
      <c r="D441" s="456"/>
    </row>
    <row r="442" spans="2:4" s="365" customFormat="1" ht="12.75">
      <c r="B442" s="455" t="s">
        <v>232</v>
      </c>
      <c r="C442" s="457">
        <v>49126.63</v>
      </c>
      <c r="D442" s="456"/>
    </row>
    <row r="443" spans="2:4" s="365" customFormat="1" ht="12.75">
      <c r="B443" s="453" t="s">
        <v>233</v>
      </c>
      <c r="C443" s="457">
        <v>4361</v>
      </c>
      <c r="D443" s="456"/>
    </row>
    <row r="444" spans="2:4" ht="12.75">
      <c r="B444" s="445" t="s">
        <v>1011</v>
      </c>
      <c r="C444" s="447">
        <v>2739147</v>
      </c>
      <c r="D444" s="446"/>
    </row>
    <row r="445" spans="2:4" s="365" customFormat="1" ht="12.75">
      <c r="B445" s="455" t="s">
        <v>57</v>
      </c>
      <c r="C445" s="457">
        <v>229941</v>
      </c>
      <c r="D445" s="456"/>
    </row>
    <row r="446" spans="2:4" s="365" customFormat="1" ht="12.75">
      <c r="B446" s="455" t="s">
        <v>56</v>
      </c>
      <c r="C446" s="457">
        <v>66805</v>
      </c>
      <c r="D446" s="456"/>
    </row>
    <row r="447" spans="2:4" s="365" customFormat="1" ht="12.75">
      <c r="B447" s="455" t="s">
        <v>55</v>
      </c>
      <c r="C447" s="457">
        <v>2442401</v>
      </c>
      <c r="D447" s="456"/>
    </row>
    <row r="448" spans="2:4" ht="12.75">
      <c r="B448" s="445" t="s">
        <v>1012</v>
      </c>
      <c r="C448" s="447">
        <v>3178213.2</v>
      </c>
      <c r="D448" s="447">
        <v>201937</v>
      </c>
    </row>
    <row r="449" spans="2:4" s="365" customFormat="1" ht="12.75">
      <c r="B449" s="455" t="s">
        <v>791</v>
      </c>
      <c r="C449" s="456"/>
      <c r="D449" s="457">
        <v>201937</v>
      </c>
    </row>
    <row r="450" spans="2:4" s="365" customFormat="1" ht="12.75">
      <c r="B450" s="455" t="s">
        <v>1027</v>
      </c>
      <c r="C450" s="457">
        <v>2353979</v>
      </c>
      <c r="D450" s="456"/>
    </row>
    <row r="451" spans="2:4" s="365" customFormat="1" ht="12.75">
      <c r="B451" s="455" t="s">
        <v>792</v>
      </c>
      <c r="C451" s="457">
        <v>824234.2</v>
      </c>
      <c r="D451" s="456"/>
    </row>
    <row r="452" spans="2:4" ht="12.75">
      <c r="B452" s="454" t="s">
        <v>234</v>
      </c>
      <c r="C452" s="447">
        <v>1136968.67</v>
      </c>
      <c r="D452" s="446"/>
    </row>
    <row r="453" spans="2:4" s="365" customFormat="1" ht="12.75">
      <c r="B453" s="455" t="s">
        <v>1014</v>
      </c>
      <c r="C453" s="457">
        <v>170838.17</v>
      </c>
      <c r="D453" s="456"/>
    </row>
    <row r="454" spans="2:4" s="365" customFormat="1" ht="12.75">
      <c r="B454" s="453" t="s">
        <v>1016</v>
      </c>
      <c r="C454" s="457">
        <v>153997</v>
      </c>
      <c r="D454" s="456"/>
    </row>
    <row r="455" spans="2:4" s="365" customFormat="1" ht="12.75">
      <c r="B455" s="455" t="s">
        <v>709</v>
      </c>
      <c r="C455" s="457">
        <v>110000</v>
      </c>
      <c r="D455" s="456"/>
    </row>
    <row r="456" spans="2:4" s="365" customFormat="1" ht="12.75">
      <c r="B456" s="438" t="s">
        <v>18</v>
      </c>
      <c r="C456" s="457">
        <v>211466</v>
      </c>
      <c r="D456" s="456"/>
    </row>
    <row r="457" spans="2:4" s="365" customFormat="1" ht="12.75">
      <c r="B457" s="438" t="s">
        <v>19</v>
      </c>
      <c r="C457" s="457">
        <v>337702.5</v>
      </c>
      <c r="D457" s="456"/>
    </row>
    <row r="458" spans="2:4" s="365" customFormat="1" ht="12.75">
      <c r="B458" s="455" t="s">
        <v>235</v>
      </c>
      <c r="C458" s="457">
        <v>152965</v>
      </c>
      <c r="D458" s="456"/>
    </row>
    <row r="459" spans="2:4" ht="12.75">
      <c r="B459" s="445" t="s">
        <v>1029</v>
      </c>
      <c r="C459" s="447">
        <v>4001496</v>
      </c>
      <c r="D459" s="446"/>
    </row>
    <row r="460" spans="2:4" s="365" customFormat="1" ht="12.75">
      <c r="B460" s="455" t="s">
        <v>236</v>
      </c>
      <c r="C460" s="457">
        <v>4000000</v>
      </c>
      <c r="D460" s="456"/>
    </row>
    <row r="461" spans="2:4" s="365" customFormat="1" ht="12.75">
      <c r="B461" s="455" t="s">
        <v>237</v>
      </c>
      <c r="C461" s="457">
        <v>1496</v>
      </c>
      <c r="D461" s="456"/>
    </row>
    <row r="462" spans="2:4" ht="12.75">
      <c r="B462" s="445" t="s">
        <v>238</v>
      </c>
      <c r="C462" s="447">
        <v>690386</v>
      </c>
      <c r="D462" s="446"/>
    </row>
    <row r="463" spans="2:4" s="365" customFormat="1" ht="12.75">
      <c r="B463" s="455" t="s">
        <v>1019</v>
      </c>
      <c r="C463" s="457">
        <v>2959</v>
      </c>
      <c r="D463" s="456"/>
    </row>
    <row r="464" spans="2:4" s="365" customFormat="1" ht="12.75">
      <c r="B464" s="455" t="s">
        <v>1020</v>
      </c>
      <c r="C464" s="457">
        <v>239059</v>
      </c>
      <c r="D464" s="456"/>
    </row>
    <row r="465" spans="2:4" s="365" customFormat="1" ht="12.75">
      <c r="B465" s="438" t="s">
        <v>239</v>
      </c>
      <c r="C465" s="457">
        <v>246272</v>
      </c>
      <c r="D465" s="456"/>
    </row>
    <row r="466" spans="2:4" s="365" customFormat="1" ht="12.75">
      <c r="B466" s="453" t="s">
        <v>315</v>
      </c>
      <c r="C466" s="457">
        <v>45300</v>
      </c>
      <c r="D466" s="456"/>
    </row>
    <row r="467" spans="2:4" s="365" customFormat="1" ht="12.75">
      <c r="B467" s="455" t="s">
        <v>240</v>
      </c>
      <c r="C467" s="457">
        <v>176</v>
      </c>
      <c r="D467" s="456"/>
    </row>
    <row r="468" spans="2:4" s="365" customFormat="1" ht="12.75">
      <c r="B468" s="455" t="s">
        <v>1021</v>
      </c>
      <c r="C468" s="457">
        <v>108150</v>
      </c>
      <c r="D468" s="456"/>
    </row>
    <row r="469" spans="2:4" s="365" customFormat="1" ht="12.75">
      <c r="B469" s="455" t="s">
        <v>1022</v>
      </c>
      <c r="C469" s="457">
        <v>48470</v>
      </c>
      <c r="D469" s="456"/>
    </row>
    <row r="470" spans="2:4" s="365" customFormat="1" ht="12.75">
      <c r="B470" s="458" t="s">
        <v>1023</v>
      </c>
      <c r="C470" s="440">
        <v>4372737</v>
      </c>
      <c r="D470" s="439"/>
    </row>
    <row r="471" spans="2:4" s="365" customFormat="1" ht="12.75">
      <c r="B471" s="458" t="s">
        <v>1024</v>
      </c>
      <c r="C471" s="440">
        <v>1623186.94</v>
      </c>
      <c r="D471" s="439"/>
    </row>
    <row r="472" spans="2:4" s="365" customFormat="1" ht="12.75">
      <c r="B472" s="438" t="s">
        <v>241</v>
      </c>
      <c r="C472" s="440">
        <v>266212</v>
      </c>
      <c r="D472" s="439"/>
    </row>
    <row r="473" spans="2:4" s="365" customFormat="1" ht="12.75">
      <c r="B473" s="438" t="s">
        <v>53</v>
      </c>
      <c r="C473" s="440">
        <v>14629072</v>
      </c>
      <c r="D473" s="439"/>
    </row>
    <row r="474" spans="2:4" s="365" customFormat="1" ht="12.75">
      <c r="B474" s="458" t="s">
        <v>1028</v>
      </c>
      <c r="C474" s="440">
        <v>8788135</v>
      </c>
      <c r="D474" s="439"/>
    </row>
    <row r="475" spans="2:4" s="365" customFormat="1" ht="12.75">
      <c r="B475" s="438" t="s">
        <v>1030</v>
      </c>
      <c r="C475" s="440">
        <v>59754750.68</v>
      </c>
      <c r="D475" s="439"/>
    </row>
    <row r="476" spans="2:4" s="365" customFormat="1" ht="12.75">
      <c r="B476" s="438" t="s">
        <v>1032</v>
      </c>
      <c r="C476" s="440">
        <v>2509151</v>
      </c>
      <c r="D476" s="439"/>
    </row>
    <row r="477" spans="2:4" s="365" customFormat="1" ht="12.75">
      <c r="B477" s="461" t="s">
        <v>1033</v>
      </c>
      <c r="C477" s="457">
        <v>44200776.81</v>
      </c>
      <c r="D477" s="456"/>
    </row>
    <row r="478" spans="2:4" s="365" customFormat="1" ht="12.75">
      <c r="B478" s="461" t="s">
        <v>242</v>
      </c>
      <c r="C478" s="457">
        <v>9466352.34</v>
      </c>
      <c r="D478" s="456"/>
    </row>
    <row r="479" spans="2:4" s="365" customFormat="1" ht="12.75">
      <c r="B479" s="461" t="s">
        <v>243</v>
      </c>
      <c r="C479" s="457">
        <v>114807.42</v>
      </c>
      <c r="D479" s="456"/>
    </row>
    <row r="480" spans="2:4" ht="12.75">
      <c r="B480" s="463" t="s">
        <v>244</v>
      </c>
      <c r="C480" s="447">
        <v>68591854.35</v>
      </c>
      <c r="D480" s="446"/>
    </row>
    <row r="481" spans="2:4" ht="12.75">
      <c r="B481" s="432" t="s">
        <v>923</v>
      </c>
      <c r="C481" s="433"/>
      <c r="D481" s="434">
        <v>21431434.25</v>
      </c>
    </row>
    <row r="482" spans="2:4" ht="12.75">
      <c r="B482" s="435" t="s">
        <v>440</v>
      </c>
      <c r="C482" s="436"/>
      <c r="D482" s="437">
        <v>21431434.25</v>
      </c>
    </row>
    <row r="483" spans="2:4" ht="12.75">
      <c r="B483" s="454" t="s">
        <v>925</v>
      </c>
      <c r="C483" s="446"/>
      <c r="D483" s="447">
        <v>7837955.96</v>
      </c>
    </row>
    <row r="484" spans="2:4" s="365" customFormat="1" ht="12.75">
      <c r="B484" s="453" t="s">
        <v>793</v>
      </c>
      <c r="C484" s="456"/>
      <c r="D484" s="457">
        <v>2619365.96</v>
      </c>
    </row>
    <row r="485" spans="2:4" ht="12.75">
      <c r="B485" s="455" t="s">
        <v>712</v>
      </c>
      <c r="C485" s="446"/>
      <c r="D485" s="447">
        <v>413192</v>
      </c>
    </row>
    <row r="486" spans="2:4" s="365" customFormat="1" ht="12.75">
      <c r="B486" s="453" t="s">
        <v>795</v>
      </c>
      <c r="C486" s="456"/>
      <c r="D486" s="457">
        <v>6320</v>
      </c>
    </row>
    <row r="487" spans="2:4" s="365" customFormat="1" ht="12.75">
      <c r="B487" s="455" t="s">
        <v>797</v>
      </c>
      <c r="C487" s="456"/>
      <c r="D487" s="457">
        <v>6828</v>
      </c>
    </row>
    <row r="488" spans="2:4" s="365" customFormat="1" ht="12.75">
      <c r="B488" s="455" t="s">
        <v>798</v>
      </c>
      <c r="C488" s="456"/>
      <c r="D488" s="457">
        <v>3374605</v>
      </c>
    </row>
    <row r="489" spans="2:4" s="365" customFormat="1" ht="12.75">
      <c r="B489" s="455" t="s">
        <v>800</v>
      </c>
      <c r="C489" s="456"/>
      <c r="D489" s="457">
        <v>1417645</v>
      </c>
    </row>
    <row r="490" spans="2:4" s="365" customFormat="1" ht="12.75">
      <c r="B490" s="438" t="s">
        <v>926</v>
      </c>
      <c r="C490" s="439"/>
      <c r="D490" s="440">
        <v>4027</v>
      </c>
    </row>
    <row r="491" spans="2:4" s="365" customFormat="1" ht="12.75">
      <c r="B491" s="438" t="s">
        <v>245</v>
      </c>
      <c r="C491" s="439"/>
      <c r="D491" s="440">
        <v>248561.32</v>
      </c>
    </row>
    <row r="492" spans="2:4" s="365" customFormat="1" ht="12.75">
      <c r="B492" s="438" t="s">
        <v>246</v>
      </c>
      <c r="C492" s="439"/>
      <c r="D492" s="440">
        <v>8395824</v>
      </c>
    </row>
    <row r="493" spans="2:4" s="365" customFormat="1" ht="12.75">
      <c r="B493" s="458" t="s">
        <v>929</v>
      </c>
      <c r="C493" s="439"/>
      <c r="D493" s="440">
        <v>4850</v>
      </c>
    </row>
    <row r="494" spans="2:4" s="365" customFormat="1" ht="12.75">
      <c r="B494" s="438" t="s">
        <v>247</v>
      </c>
      <c r="C494" s="439"/>
      <c r="D494" s="440">
        <v>1750</v>
      </c>
    </row>
    <row r="495" spans="2:4" s="365" customFormat="1" ht="12.75">
      <c r="B495" s="458" t="s">
        <v>248</v>
      </c>
      <c r="C495" s="439"/>
      <c r="D495" s="440">
        <v>2202872</v>
      </c>
    </row>
    <row r="496" spans="2:4" s="365" customFormat="1" ht="12.75">
      <c r="B496" s="438" t="s">
        <v>440</v>
      </c>
      <c r="C496" s="439"/>
      <c r="D496" s="440">
        <f>113899.97+1196495+32</f>
        <v>1310426.97</v>
      </c>
    </row>
    <row r="497" spans="2:4" s="365" customFormat="1" ht="12.75">
      <c r="B497" s="458" t="s">
        <v>249</v>
      </c>
      <c r="C497" s="439"/>
      <c r="D497" s="440">
        <v>1819628.3</v>
      </c>
    </row>
    <row r="498" spans="2:4" s="365" customFormat="1" ht="12.75">
      <c r="B498" s="458" t="s">
        <v>261</v>
      </c>
      <c r="C498" s="439"/>
      <c r="D498" s="440">
        <v>55171</v>
      </c>
    </row>
    <row r="499" spans="2:4" s="365" customFormat="1" ht="12.75">
      <c r="B499" s="438" t="s">
        <v>930</v>
      </c>
      <c r="C499" s="439"/>
      <c r="D499" s="440">
        <v>329416</v>
      </c>
    </row>
    <row r="500" spans="2:4" s="365" customFormat="1" ht="12.75">
      <c r="B500" s="438" t="s">
        <v>801</v>
      </c>
      <c r="C500" s="439"/>
      <c r="D500" s="440">
        <f>40764+19889328</f>
        <v>19930092</v>
      </c>
    </row>
    <row r="501" spans="2:4" s="365" customFormat="1" ht="12.75">
      <c r="B501" s="438" t="s">
        <v>931</v>
      </c>
      <c r="C501" s="439"/>
      <c r="D501" s="440">
        <v>2960</v>
      </c>
    </row>
    <row r="502" spans="2:4" s="365" customFormat="1" ht="12.75">
      <c r="B502" s="458" t="s">
        <v>932</v>
      </c>
      <c r="C502" s="439"/>
      <c r="D502" s="440">
        <v>196900</v>
      </c>
    </row>
    <row r="503" spans="2:4" s="365" customFormat="1" ht="12.75">
      <c r="B503" s="438" t="s">
        <v>933</v>
      </c>
      <c r="C503" s="439"/>
      <c r="D503" s="440">
        <v>30659.7</v>
      </c>
    </row>
    <row r="504" spans="2:4" s="365" customFormat="1" ht="12.75">
      <c r="B504" s="458" t="s">
        <v>250</v>
      </c>
      <c r="C504" s="439"/>
      <c r="D504" s="440">
        <v>115885</v>
      </c>
    </row>
    <row r="505" spans="2:4" s="365" customFormat="1" ht="12.75">
      <c r="B505" s="438" t="s">
        <v>934</v>
      </c>
      <c r="C505" s="439"/>
      <c r="D505" s="440">
        <v>30310</v>
      </c>
    </row>
    <row r="506" spans="2:4" ht="12.75">
      <c r="B506" s="432" t="s">
        <v>935</v>
      </c>
      <c r="C506" s="434">
        <v>37649631.72</v>
      </c>
      <c r="D506" s="434">
        <v>14946.85</v>
      </c>
    </row>
    <row r="507" spans="2:4" ht="12.75">
      <c r="B507" s="435" t="s">
        <v>251</v>
      </c>
      <c r="C507" s="436"/>
      <c r="D507" s="436"/>
    </row>
    <row r="508" spans="2:4" ht="12.75">
      <c r="B508" s="435" t="s">
        <v>1396</v>
      </c>
      <c r="C508" s="437">
        <v>279717</v>
      </c>
      <c r="D508" s="436"/>
    </row>
    <row r="509" spans="2:4" s="365" customFormat="1" ht="12.75">
      <c r="B509" s="458" t="s">
        <v>936</v>
      </c>
      <c r="C509" s="440">
        <v>278301</v>
      </c>
      <c r="D509" s="439"/>
    </row>
    <row r="510" spans="2:4" s="365" customFormat="1" ht="12.75">
      <c r="B510" s="438" t="s">
        <v>322</v>
      </c>
      <c r="C510" s="440">
        <v>1416</v>
      </c>
      <c r="D510" s="439"/>
    </row>
    <row r="511" spans="2:4" ht="12.75">
      <c r="B511" s="435" t="s">
        <v>252</v>
      </c>
      <c r="C511" s="437">
        <v>4851240.27</v>
      </c>
      <c r="D511" s="437">
        <v>14946.85</v>
      </c>
    </row>
    <row r="512" spans="2:4" s="365" customFormat="1" ht="12.75">
      <c r="B512" s="465" t="s">
        <v>253</v>
      </c>
      <c r="C512" s="457">
        <v>156660</v>
      </c>
      <c r="D512" s="456"/>
    </row>
    <row r="513" spans="2:4" s="365" customFormat="1" ht="12.75">
      <c r="B513" s="438" t="s">
        <v>254</v>
      </c>
      <c r="C513" s="457">
        <v>160</v>
      </c>
      <c r="D513" s="456"/>
    </row>
    <row r="514" spans="2:4" s="365" customFormat="1" ht="12.75">
      <c r="B514" s="438" t="s">
        <v>255</v>
      </c>
      <c r="C514" s="457">
        <v>156500</v>
      </c>
      <c r="D514" s="456"/>
    </row>
    <row r="515" spans="2:4" s="365" customFormat="1" ht="12.75">
      <c r="B515" s="460" t="s">
        <v>938</v>
      </c>
      <c r="C515" s="457">
        <v>158803</v>
      </c>
      <c r="D515" s="456"/>
    </row>
    <row r="516" spans="2:4" s="365" customFormat="1" ht="12.75">
      <c r="B516" s="455" t="s">
        <v>48</v>
      </c>
      <c r="C516" s="457">
        <v>30000</v>
      </c>
      <c r="D516" s="456"/>
    </row>
    <row r="517" spans="2:4" s="365" customFormat="1" ht="12.75">
      <c r="B517" s="455" t="s">
        <v>47</v>
      </c>
      <c r="C517" s="457">
        <v>27500</v>
      </c>
      <c r="D517" s="456"/>
    </row>
    <row r="518" spans="2:4" s="365" customFormat="1" ht="12.75">
      <c r="B518" s="455" t="s">
        <v>46</v>
      </c>
      <c r="C518" s="457">
        <v>84803</v>
      </c>
      <c r="D518" s="456"/>
    </row>
    <row r="519" spans="2:4" s="365" customFormat="1" ht="12.75">
      <c r="B519" s="438" t="s">
        <v>45</v>
      </c>
      <c r="C519" s="457">
        <v>16500</v>
      </c>
      <c r="D519" s="456"/>
    </row>
    <row r="520" spans="2:4" s="365" customFormat="1" ht="12.75">
      <c r="B520" s="438" t="s">
        <v>939</v>
      </c>
      <c r="C520" s="440">
        <v>1178947.16</v>
      </c>
      <c r="D520" s="439"/>
    </row>
    <row r="521" spans="2:4" s="365" customFormat="1" ht="12.75">
      <c r="B521" s="438" t="s">
        <v>256</v>
      </c>
      <c r="C521" s="440">
        <v>300</v>
      </c>
      <c r="D521" s="439"/>
    </row>
    <row r="522" spans="2:4" s="365" customFormat="1" ht="12.75">
      <c r="B522" s="458" t="s">
        <v>940</v>
      </c>
      <c r="C522" s="440">
        <v>75000</v>
      </c>
      <c r="D522" s="439"/>
    </row>
    <row r="523" spans="2:4" s="365" customFormat="1" ht="12.75">
      <c r="B523" s="458" t="s">
        <v>941</v>
      </c>
      <c r="C523" s="440">
        <v>16359.25</v>
      </c>
      <c r="D523" s="439"/>
    </row>
    <row r="524" spans="2:4" ht="12.75">
      <c r="B524" s="462" t="s">
        <v>257</v>
      </c>
      <c r="C524" s="436"/>
      <c r="D524" s="437">
        <v>380</v>
      </c>
    </row>
    <row r="525" spans="2:4" s="365" customFormat="1" ht="12.75">
      <c r="B525" s="438" t="s">
        <v>258</v>
      </c>
      <c r="C525" s="440">
        <v>46197</v>
      </c>
      <c r="D525" s="439"/>
    </row>
    <row r="526" spans="2:4" s="365" customFormat="1" ht="12.75">
      <c r="B526" s="438" t="s">
        <v>944</v>
      </c>
      <c r="C526" s="440">
        <v>17700</v>
      </c>
      <c r="D526" s="439"/>
    </row>
    <row r="527" spans="2:4" s="365" customFormat="1" ht="12.75">
      <c r="B527" s="438" t="s">
        <v>259</v>
      </c>
      <c r="C527" s="440">
        <v>2551847</v>
      </c>
      <c r="D527" s="439"/>
    </row>
    <row r="528" spans="2:4" s="365" customFormat="1" ht="12.75">
      <c r="B528" s="458" t="s">
        <v>945</v>
      </c>
      <c r="C528" s="440">
        <v>89579.98</v>
      </c>
      <c r="D528" s="439"/>
    </row>
    <row r="529" spans="2:4" s="365" customFormat="1" ht="12.75">
      <c r="B529" s="438" t="s">
        <v>946</v>
      </c>
      <c r="C529" s="440">
        <v>23864.8</v>
      </c>
      <c r="D529" s="439"/>
    </row>
    <row r="530" spans="2:4" s="365" customFormat="1" ht="12.75">
      <c r="B530" s="438" t="s">
        <v>947</v>
      </c>
      <c r="C530" s="440">
        <v>4183</v>
      </c>
      <c r="D530" s="439"/>
    </row>
    <row r="531" spans="2:4" s="365" customFormat="1" ht="12.75">
      <c r="B531" s="438" t="s">
        <v>681</v>
      </c>
      <c r="C531" s="440">
        <v>275682.86</v>
      </c>
      <c r="D531" s="439"/>
    </row>
    <row r="532" spans="2:4" s="365" customFormat="1" ht="12.75">
      <c r="B532" s="438" t="s">
        <v>948</v>
      </c>
      <c r="C532" s="440">
        <v>20524.44</v>
      </c>
      <c r="D532" s="439"/>
    </row>
    <row r="533" spans="2:4" s="365" customFormat="1" ht="12.75">
      <c r="B533" s="438" t="s">
        <v>33</v>
      </c>
      <c r="C533" s="439"/>
      <c r="D533" s="440">
        <v>14566</v>
      </c>
    </row>
    <row r="534" spans="2:4" s="365" customFormat="1" ht="12.75">
      <c r="B534" s="438" t="s">
        <v>263</v>
      </c>
      <c r="C534" s="440">
        <v>217074.78</v>
      </c>
      <c r="D534" s="439"/>
    </row>
    <row r="535" spans="2:4" s="365" customFormat="1" ht="12.75">
      <c r="B535" s="458" t="s">
        <v>949</v>
      </c>
      <c r="C535" s="439"/>
      <c r="D535" s="440">
        <v>0.85</v>
      </c>
    </row>
    <row r="536" spans="2:4" s="365" customFormat="1" ht="12.75">
      <c r="B536" s="458" t="s">
        <v>950</v>
      </c>
      <c r="C536" s="440">
        <v>619</v>
      </c>
      <c r="D536" s="439"/>
    </row>
    <row r="537" spans="2:4" s="365" customFormat="1" ht="12.75">
      <c r="B537" s="458" t="s">
        <v>264</v>
      </c>
      <c r="C537" s="440">
        <v>10000</v>
      </c>
      <c r="D537" s="439"/>
    </row>
    <row r="538" spans="2:4" s="365" customFormat="1" ht="12.75">
      <c r="B538" s="438" t="s">
        <v>1007</v>
      </c>
      <c r="C538" s="440">
        <v>7898</v>
      </c>
      <c r="D538" s="439"/>
    </row>
    <row r="539" spans="2:4" ht="12.75">
      <c r="B539" s="435" t="s">
        <v>270</v>
      </c>
      <c r="C539" s="437">
        <v>215098.8</v>
      </c>
      <c r="D539" s="436"/>
    </row>
    <row r="540" spans="2:4" s="365" customFormat="1" ht="12.75">
      <c r="B540" s="438" t="s">
        <v>959</v>
      </c>
      <c r="C540" s="440">
        <v>17684.52</v>
      </c>
      <c r="D540" s="439"/>
    </row>
    <row r="541" spans="2:4" s="365" customFormat="1" ht="12.75">
      <c r="B541" s="438" t="s">
        <v>960</v>
      </c>
      <c r="C541" s="440">
        <v>197414.28</v>
      </c>
      <c r="D541" s="439"/>
    </row>
    <row r="542" spans="2:4" s="365" customFormat="1" ht="12.75">
      <c r="B542" s="444" t="s">
        <v>1151</v>
      </c>
      <c r="C542" s="440">
        <v>155907</v>
      </c>
      <c r="D542" s="439"/>
    </row>
    <row r="543" spans="2:4" s="365" customFormat="1" ht="12.75">
      <c r="B543" s="438" t="s">
        <v>30</v>
      </c>
      <c r="C543" s="440">
        <v>20329</v>
      </c>
      <c r="D543" s="439"/>
    </row>
    <row r="544" spans="2:4" s="365" customFormat="1" ht="12" customHeight="1">
      <c r="B544" s="458" t="s">
        <v>963</v>
      </c>
      <c r="C544" s="440">
        <v>134578</v>
      </c>
      <c r="D544" s="439"/>
    </row>
    <row r="545" spans="2:4" s="365" customFormat="1" ht="12.75">
      <c r="B545" s="458" t="s">
        <v>964</v>
      </c>
      <c r="C545" s="440">
        <v>1000</v>
      </c>
      <c r="D545" s="439"/>
    </row>
    <row r="546" spans="2:4" ht="12.75">
      <c r="B546" s="435" t="s">
        <v>271</v>
      </c>
      <c r="C546" s="437">
        <v>3612716</v>
      </c>
      <c r="D546" s="436"/>
    </row>
    <row r="547" spans="2:4" s="365" customFormat="1" ht="12" customHeight="1">
      <c r="B547" s="458" t="s">
        <v>31</v>
      </c>
      <c r="C547" s="440">
        <v>2910679</v>
      </c>
      <c r="D547" s="439"/>
    </row>
    <row r="548" spans="2:4" s="365" customFormat="1" ht="12.75">
      <c r="B548" s="438" t="s">
        <v>966</v>
      </c>
      <c r="C548" s="440">
        <v>702037</v>
      </c>
      <c r="D548" s="439"/>
    </row>
    <row r="549" spans="2:4" ht="12.75">
      <c r="B549" s="435" t="s">
        <v>272</v>
      </c>
      <c r="C549" s="437">
        <v>1123102.31</v>
      </c>
      <c r="D549" s="436"/>
    </row>
    <row r="550" spans="2:4" s="365" customFormat="1" ht="12.75">
      <c r="B550" s="438" t="s">
        <v>968</v>
      </c>
      <c r="C550" s="440">
        <v>159890</v>
      </c>
      <c r="D550" s="439"/>
    </row>
    <row r="551" spans="2:4" s="365" customFormat="1" ht="12.75">
      <c r="B551" s="438" t="s">
        <v>969</v>
      </c>
      <c r="C551" s="440">
        <v>541037.96</v>
      </c>
      <c r="D551" s="439"/>
    </row>
    <row r="552" spans="2:4" s="365" customFormat="1" ht="12.75">
      <c r="B552" s="438" t="s">
        <v>970</v>
      </c>
      <c r="C552" s="440">
        <v>33747</v>
      </c>
      <c r="D552" s="439"/>
    </row>
    <row r="553" spans="2:4" s="365" customFormat="1" ht="12.75">
      <c r="B553" s="438" t="s">
        <v>971</v>
      </c>
      <c r="C553" s="440">
        <v>4933.35</v>
      </c>
      <c r="D553" s="439"/>
    </row>
    <row r="554" spans="2:4" s="365" customFormat="1" ht="12.75">
      <c r="B554" s="438" t="s">
        <v>972</v>
      </c>
      <c r="C554" s="440">
        <v>383494</v>
      </c>
      <c r="D554" s="439"/>
    </row>
    <row r="555" spans="2:4" ht="12.75">
      <c r="B555" s="438" t="s">
        <v>972</v>
      </c>
      <c r="C555" s="437">
        <v>339065.57</v>
      </c>
      <c r="D555" s="436"/>
    </row>
    <row r="556" spans="2:4" s="365" customFormat="1" ht="12.75">
      <c r="B556" s="438" t="s">
        <v>42</v>
      </c>
      <c r="C556" s="440">
        <v>187513.97</v>
      </c>
      <c r="D556" s="439"/>
    </row>
    <row r="557" spans="2:4" s="365" customFormat="1" ht="12.75">
      <c r="B557" s="438" t="s">
        <v>41</v>
      </c>
      <c r="C557" s="440">
        <v>128781.6</v>
      </c>
      <c r="D557" s="439"/>
    </row>
    <row r="558" spans="2:4" s="365" customFormat="1" ht="12.75">
      <c r="B558" s="438" t="s">
        <v>40</v>
      </c>
      <c r="C558" s="440">
        <v>22770</v>
      </c>
      <c r="D558" s="439"/>
    </row>
    <row r="559" spans="2:4" s="365" customFormat="1" ht="12.75">
      <c r="B559" s="461" t="s">
        <v>273</v>
      </c>
      <c r="C559" s="457">
        <f>8893544.84-50269</f>
        <v>8843275.84</v>
      </c>
      <c r="D559" s="456"/>
    </row>
    <row r="560" spans="2:4" s="365" customFormat="1" ht="12.75">
      <c r="B560" s="461" t="s">
        <v>711</v>
      </c>
      <c r="C560" s="457">
        <v>19785</v>
      </c>
      <c r="D560" s="456"/>
    </row>
    <row r="561" spans="2:4" s="365" customFormat="1" ht="12.75">
      <c r="B561" s="461" t="s">
        <v>1003</v>
      </c>
      <c r="C561" s="457">
        <v>6812530</v>
      </c>
      <c r="D561" s="457"/>
    </row>
    <row r="562" spans="2:4" s="365" customFormat="1" ht="12.75">
      <c r="B562" s="461" t="s">
        <v>1004</v>
      </c>
      <c r="C562" s="457">
        <v>2216652</v>
      </c>
      <c r="D562" s="456"/>
    </row>
    <row r="563" spans="2:4" s="365" customFormat="1" ht="12.75">
      <c r="B563" s="461" t="s">
        <v>1005</v>
      </c>
      <c r="C563" s="457">
        <v>1612246.93</v>
      </c>
      <c r="D563" s="456"/>
    </row>
    <row r="564" spans="2:4" s="365" customFormat="1" ht="12.75">
      <c r="B564" s="461" t="s">
        <v>717</v>
      </c>
      <c r="C564" s="457">
        <f>5573325-5565738</f>
        <v>7587</v>
      </c>
      <c r="D564" s="456"/>
    </row>
    <row r="565" spans="2:4" s="365" customFormat="1" ht="12.75">
      <c r="B565" s="461" t="s">
        <v>1006</v>
      </c>
      <c r="C565" s="457">
        <v>1386178</v>
      </c>
      <c r="D565" s="456"/>
    </row>
    <row r="566" spans="2:4" s="365" customFormat="1" ht="12.75">
      <c r="B566" s="461" t="s">
        <v>957</v>
      </c>
      <c r="C566" s="457">
        <v>558523</v>
      </c>
      <c r="D566" s="456"/>
    </row>
    <row r="567" spans="2:4" ht="12.75">
      <c r="B567" s="430" t="s">
        <v>1008</v>
      </c>
      <c r="C567" s="466">
        <v>785885863.74</v>
      </c>
      <c r="D567" s="466">
        <v>785885863.74</v>
      </c>
    </row>
    <row r="569" ht="12.75">
      <c r="C569" s="406">
        <v>785865656.89</v>
      </c>
    </row>
    <row r="570" ht="12.75">
      <c r="C570" s="412">
        <f>C567-C569</f>
        <v>20206.850000023842</v>
      </c>
    </row>
  </sheetData>
  <sheetProtection/>
  <mergeCells count="3">
    <mergeCell ref="C1:D1"/>
    <mergeCell ref="C2:D2"/>
    <mergeCell ref="C3:D3"/>
  </mergeCells>
  <printOptions gridLines="1"/>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6"/>
  </sheetPr>
  <dimension ref="A1:BC568"/>
  <sheetViews>
    <sheetView view="pageBreakPreview" zoomScaleSheetLayoutView="100" zoomScalePageLayoutView="0" workbookViewId="0" topLeftCell="A10">
      <selection activeCell="C12" sqref="C12"/>
    </sheetView>
  </sheetViews>
  <sheetFormatPr defaultColWidth="9.140625" defaultRowHeight="12.75"/>
  <cols>
    <col min="1" max="1" width="2.57421875" style="315" customWidth="1"/>
    <col min="2" max="2" width="7.57421875" style="316" customWidth="1"/>
    <col min="3" max="3" width="31.57421875" style="316" customWidth="1"/>
    <col min="4" max="4" width="20.8515625" style="316" hidden="1" customWidth="1"/>
    <col min="5" max="5" width="26.00390625" style="316" customWidth="1"/>
    <col min="6" max="6" width="18.28125" style="316" customWidth="1"/>
    <col min="7" max="7" width="19.28125" style="316" customWidth="1"/>
    <col min="8" max="8" width="0.13671875" style="316" customWidth="1"/>
    <col min="9" max="9" width="18.00390625" style="316" customWidth="1"/>
    <col min="10" max="10" width="17.8515625" style="316" customWidth="1"/>
    <col min="11" max="16384" width="9.140625" style="316" customWidth="1"/>
  </cols>
  <sheetData>
    <row r="1" spans="1:55" s="11" customFormat="1" ht="16.5">
      <c r="A1" s="49"/>
      <c r="B1" s="9"/>
      <c r="C1" s="9" t="s">
        <v>859</v>
      </c>
      <c r="D1" s="9"/>
      <c r="E1" s="9"/>
      <c r="F1" s="9"/>
      <c r="G1" s="9"/>
      <c r="H1" s="9"/>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11" customFormat="1" ht="18.75">
      <c r="A2" s="51"/>
      <c r="B2" s="9"/>
      <c r="C2" s="9"/>
      <c r="D2" s="33"/>
      <c r="E2" s="33"/>
      <c r="F2" s="33" t="s">
        <v>1140</v>
      </c>
      <c r="G2" s="33" t="s">
        <v>1042</v>
      </c>
      <c r="H2" s="33"/>
      <c r="I2" s="5"/>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s="11" customFormat="1" ht="16.5">
      <c r="A3" s="9" t="s">
        <v>1364</v>
      </c>
      <c r="C3" s="9"/>
      <c r="D3" s="9"/>
      <c r="E3" s="9"/>
      <c r="F3" s="608" t="s">
        <v>952</v>
      </c>
      <c r="G3" s="608"/>
      <c r="H3" s="608"/>
      <c r="I3" s="390"/>
      <c r="J3" s="3" t="s">
        <v>1215</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s="11" customFormat="1" ht="16.5">
      <c r="A4" s="9" t="s">
        <v>1365</v>
      </c>
      <c r="B4" s="3"/>
      <c r="C4" s="3"/>
      <c r="D4" s="3"/>
      <c r="E4" s="3"/>
      <c r="F4" s="3"/>
      <c r="I4" s="390"/>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11" customFormat="1" ht="16.5">
      <c r="A5" s="49" t="s">
        <v>1091</v>
      </c>
      <c r="B5" s="9" t="s">
        <v>1366</v>
      </c>
      <c r="C5" s="9"/>
      <c r="D5" s="3"/>
      <c r="E5" s="3"/>
      <c r="F5" s="5"/>
      <c r="I5" s="390"/>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11" customFormat="1" ht="16.5">
      <c r="A6" s="21"/>
      <c r="B6" s="3"/>
      <c r="C6" s="3" t="s">
        <v>1367</v>
      </c>
      <c r="D6" s="34" t="e">
        <f>#REF!</f>
        <v>#REF!</v>
      </c>
      <c r="E6" s="34">
        <f>G9</f>
        <v>11847094.98</v>
      </c>
      <c r="F6" s="425"/>
      <c r="G6" s="34">
        <v>15067319.86</v>
      </c>
      <c r="I6" s="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s="11" customFormat="1" ht="16.5">
      <c r="A7" s="21"/>
      <c r="B7" s="3" t="s">
        <v>1368</v>
      </c>
      <c r="C7" s="3" t="s">
        <v>1369</v>
      </c>
      <c r="D7" s="311" t="e">
        <f>#REF!</f>
        <v>#REF!</v>
      </c>
      <c r="E7" s="311">
        <f>'Comsumption (10 -11)'!D15</f>
        <v>38320514.74</v>
      </c>
      <c r="F7" s="425"/>
      <c r="G7" s="311">
        <v>35802597.02</v>
      </c>
      <c r="I7" s="8"/>
      <c r="J7" s="1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row>
    <row r="8" spans="1:55" s="11" customFormat="1" ht="16.5">
      <c r="A8" s="21"/>
      <c r="B8" s="3"/>
      <c r="C8" s="3" t="s">
        <v>1096</v>
      </c>
      <c r="D8" s="34" t="e">
        <f>SUM(D6:D7)</f>
        <v>#REF!</v>
      </c>
      <c r="E8" s="34">
        <f>SUM(E6:E7)</f>
        <v>50167609.72</v>
      </c>
      <c r="F8" s="425"/>
      <c r="G8" s="34">
        <f>SUM(G6:G7)</f>
        <v>50869916.88</v>
      </c>
      <c r="I8" s="8"/>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s="11" customFormat="1" ht="16.5">
      <c r="A9" s="21"/>
      <c r="B9" s="3" t="s">
        <v>1372</v>
      </c>
      <c r="C9" s="3" t="s">
        <v>1373</v>
      </c>
      <c r="D9" s="311" t="e">
        <f>#REF!</f>
        <v>#REF!</v>
      </c>
      <c r="E9" s="311">
        <f>'Comsumption (10 -11)'!F15</f>
        <v>11310487.870000001</v>
      </c>
      <c r="F9" s="425"/>
      <c r="G9" s="311">
        <v>11847094.98</v>
      </c>
      <c r="I9" s="8"/>
      <c r="J9" s="12"/>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row>
    <row r="10" spans="1:55" s="11" customFormat="1" ht="16.5">
      <c r="A10" s="21"/>
      <c r="B10" s="3"/>
      <c r="C10" s="3" t="s">
        <v>1374</v>
      </c>
      <c r="D10" s="8"/>
      <c r="E10" s="8"/>
      <c r="F10" s="28">
        <f>E8-E9</f>
        <v>38857121.849999994</v>
      </c>
      <c r="G10" s="31">
        <f>G8-G9</f>
        <v>39022821.900000006</v>
      </c>
      <c r="H10" s="7"/>
      <c r="I10" s="7"/>
      <c r="J10" s="12"/>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row>
    <row r="11" spans="1:55" s="11" customFormat="1" ht="16.5">
      <c r="A11" s="21"/>
      <c r="B11" s="9" t="s">
        <v>1375</v>
      </c>
      <c r="C11" s="3"/>
      <c r="D11" s="8"/>
      <c r="E11" s="8"/>
      <c r="F11" s="8"/>
      <c r="H11" s="7"/>
      <c r="I11" s="7"/>
      <c r="J11" s="12"/>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row>
    <row r="12" spans="1:55" s="11" customFormat="1" ht="16.5">
      <c r="A12" s="21"/>
      <c r="B12" s="3"/>
      <c r="C12" s="3" t="s">
        <v>1367</v>
      </c>
      <c r="D12" s="34" t="e">
        <f>#REF!</f>
        <v>#REF!</v>
      </c>
      <c r="E12" s="34">
        <f>'Comsumption (10 -11)'!C19</f>
        <v>10102563.14</v>
      </c>
      <c r="F12" s="425"/>
      <c r="G12" s="7">
        <v>9865691.74</v>
      </c>
      <c r="H12" s="7"/>
      <c r="I12" s="8"/>
      <c r="J12" s="16"/>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row>
    <row r="13" spans="1:55" s="11" customFormat="1" ht="16.5">
      <c r="A13" s="21"/>
      <c r="B13" s="3" t="s">
        <v>1368</v>
      </c>
      <c r="C13" s="3" t="s">
        <v>1369</v>
      </c>
      <c r="D13" s="311" t="e">
        <f>#REF!</f>
        <v>#REF!</v>
      </c>
      <c r="E13" s="311">
        <f>'Comsumption (10 -11)'!D16+'Comsumption (10 -11)'!D17</f>
        <v>6711889.72</v>
      </c>
      <c r="F13" s="425"/>
      <c r="G13" s="311">
        <v>6225515.46</v>
      </c>
      <c r="H13" s="7"/>
      <c r="I13" s="8"/>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row>
    <row r="14" spans="1:55" s="11" customFormat="1" ht="16.5">
      <c r="A14" s="21"/>
      <c r="B14" s="3"/>
      <c r="C14" s="3" t="s">
        <v>1096</v>
      </c>
      <c r="D14" s="34" t="e">
        <f>SUM(D12:D13)</f>
        <v>#REF!</v>
      </c>
      <c r="E14" s="34">
        <f>SUM(E12:E13)</f>
        <v>16814452.86</v>
      </c>
      <c r="F14" s="425"/>
      <c r="G14" s="34">
        <f>G12+G13</f>
        <v>16091207.2</v>
      </c>
      <c r="H14" s="7"/>
      <c r="I14" s="8"/>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row>
    <row r="15" spans="1:55" s="11" customFormat="1" ht="16.5">
      <c r="A15" s="21"/>
      <c r="B15" s="3" t="s">
        <v>1372</v>
      </c>
      <c r="C15" s="3" t="s">
        <v>1373</v>
      </c>
      <c r="D15" s="311" t="e">
        <f>#REF!</f>
        <v>#REF!</v>
      </c>
      <c r="E15" s="311">
        <f>'Comsumption (10 -11)'!F19</f>
        <v>10519145.219999999</v>
      </c>
      <c r="F15" s="425"/>
      <c r="G15" s="311">
        <v>10102563.14</v>
      </c>
      <c r="H15" s="7"/>
      <c r="I15" s="8"/>
      <c r="J15" s="37"/>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row>
    <row r="16" spans="1:55" s="11" customFormat="1" ht="16.5">
      <c r="A16" s="21"/>
      <c r="B16" s="3"/>
      <c r="C16" s="3" t="s">
        <v>1374</v>
      </c>
      <c r="D16" s="8"/>
      <c r="E16" s="8"/>
      <c r="F16" s="28">
        <f>E14-E15</f>
        <v>6295307.640000001</v>
      </c>
      <c r="G16" s="31">
        <f>G14-G15</f>
        <v>5988644.059999999</v>
      </c>
      <c r="H16" s="7"/>
      <c r="I16" s="7"/>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10" s="11" customFormat="1" ht="16.5">
      <c r="A17" s="51"/>
      <c r="B17" s="9" t="s">
        <v>1376</v>
      </c>
      <c r="C17" s="3"/>
      <c r="D17" s="8"/>
      <c r="E17" s="8"/>
      <c r="F17" s="8"/>
      <c r="G17" s="7"/>
      <c r="H17" s="7"/>
      <c r="I17" s="7"/>
      <c r="J17" s="12"/>
    </row>
    <row r="18" spans="1:10" s="11" customFormat="1" ht="16.5">
      <c r="A18" s="51"/>
      <c r="B18" s="3"/>
      <c r="C18" s="3" t="s">
        <v>1367</v>
      </c>
      <c r="D18" s="34" t="e">
        <f>#REF!</f>
        <v>#REF!</v>
      </c>
      <c r="E18" s="34">
        <f>'Comsumption (10 -11)'!C23</f>
        <v>2203869.46</v>
      </c>
      <c r="F18" s="425"/>
      <c r="G18" s="34">
        <v>2402780.05</v>
      </c>
      <c r="I18" s="8"/>
      <c r="J18" s="17"/>
    </row>
    <row r="19" spans="1:10" s="11" customFormat="1" ht="16.5">
      <c r="A19" s="51"/>
      <c r="B19" s="3" t="s">
        <v>1368</v>
      </c>
      <c r="C19" s="3" t="s">
        <v>39</v>
      </c>
      <c r="D19" s="311" t="e">
        <f>#REF!</f>
        <v>#REF!</v>
      </c>
      <c r="E19" s="311">
        <f>'Comsumption (10 -11)'!D23</f>
        <v>122882.94</v>
      </c>
      <c r="F19" s="425"/>
      <c r="G19" s="311">
        <v>214368.18</v>
      </c>
      <c r="I19" s="8"/>
      <c r="J19" s="17"/>
    </row>
    <row r="20" spans="1:10" s="11" customFormat="1" ht="16.5">
      <c r="A20" s="51"/>
      <c r="B20" s="3"/>
      <c r="C20" s="3" t="s">
        <v>1096</v>
      </c>
      <c r="D20" s="34" t="e">
        <f>SUM(D18:D19)</f>
        <v>#REF!</v>
      </c>
      <c r="E20" s="34">
        <f>SUM(E18:E19)</f>
        <v>2326752.4</v>
      </c>
      <c r="F20" s="425"/>
      <c r="G20" s="34">
        <f>G18+G19</f>
        <v>2617148.23</v>
      </c>
      <c r="I20" s="8"/>
      <c r="J20" s="3"/>
    </row>
    <row r="21" spans="1:10" s="11" customFormat="1" ht="16.5">
      <c r="A21" s="51"/>
      <c r="B21" s="3" t="s">
        <v>1372</v>
      </c>
      <c r="C21" s="3" t="s">
        <v>1373</v>
      </c>
      <c r="D21" s="311" t="e">
        <f>#REF!</f>
        <v>#REF!</v>
      </c>
      <c r="E21" s="311">
        <f>'Comsumption (10 -11)'!F23</f>
        <v>1971045.9019999998</v>
      </c>
      <c r="F21" s="425"/>
      <c r="G21" s="311">
        <v>2203869.46</v>
      </c>
      <c r="I21" s="8"/>
      <c r="J21" s="37"/>
    </row>
    <row r="22" spans="1:10" s="11" customFormat="1" ht="16.5">
      <c r="A22" s="51"/>
      <c r="B22" s="3"/>
      <c r="C22" s="3" t="s">
        <v>1374</v>
      </c>
      <c r="D22" s="8"/>
      <c r="E22" s="8"/>
      <c r="F22" s="28">
        <f>E20-E21</f>
        <v>355706.49800000014</v>
      </c>
      <c r="G22" s="31">
        <f>G20-G21</f>
        <v>413278.77</v>
      </c>
      <c r="H22" s="7"/>
      <c r="I22" s="7"/>
      <c r="J22" s="14"/>
    </row>
    <row r="23" spans="1:10" s="11" customFormat="1" ht="16.5">
      <c r="A23" s="51"/>
      <c r="B23" s="9" t="s">
        <v>1377</v>
      </c>
      <c r="C23" s="3"/>
      <c r="D23" s="8"/>
      <c r="E23" s="8"/>
      <c r="F23" s="8"/>
      <c r="G23" s="7"/>
      <c r="H23" s="7"/>
      <c r="I23" s="7"/>
      <c r="J23" s="23"/>
    </row>
    <row r="24" spans="1:10" s="11" customFormat="1" ht="16.5">
      <c r="A24" s="51"/>
      <c r="B24" s="3"/>
      <c r="C24" s="3" t="s">
        <v>1367</v>
      </c>
      <c r="D24" s="34" t="e">
        <f>#REF!</f>
        <v>#REF!</v>
      </c>
      <c r="E24" s="34">
        <f>'Comsumption (10 -11)'!C20</f>
        <v>244491.33</v>
      </c>
      <c r="F24" s="425"/>
      <c r="G24" s="34">
        <v>196205.72</v>
      </c>
      <c r="H24" s="7"/>
      <c r="I24" s="8"/>
      <c r="J24" s="17"/>
    </row>
    <row r="25" spans="1:10" s="11" customFormat="1" ht="16.5">
      <c r="A25" s="51"/>
      <c r="B25" s="3" t="s">
        <v>1368</v>
      </c>
      <c r="C25" s="3" t="s">
        <v>1369</v>
      </c>
      <c r="D25" s="311" t="e">
        <f>#REF!</f>
        <v>#REF!</v>
      </c>
      <c r="E25" s="311">
        <f>'Comsumption (10 -11)'!D20</f>
        <v>230388.19</v>
      </c>
      <c r="F25" s="425"/>
      <c r="G25" s="311">
        <v>259367.23</v>
      </c>
      <c r="H25" s="7"/>
      <c r="I25" s="8"/>
      <c r="J25" s="3"/>
    </row>
    <row r="26" spans="1:10" s="11" customFormat="1" ht="16.5">
      <c r="A26" s="51"/>
      <c r="B26" s="3"/>
      <c r="C26" s="3" t="s">
        <v>1096</v>
      </c>
      <c r="D26" s="34" t="e">
        <f>SUM(D24:D25)</f>
        <v>#REF!</v>
      </c>
      <c r="E26" s="34">
        <f>SUM(E24:E25)</f>
        <v>474879.52</v>
      </c>
      <c r="F26" s="425"/>
      <c r="G26" s="34">
        <f>G24+G25</f>
        <v>455572.95</v>
      </c>
      <c r="H26" s="7"/>
      <c r="I26" s="8"/>
      <c r="J26" s="3"/>
    </row>
    <row r="27" spans="1:10" s="11" customFormat="1" ht="16.5">
      <c r="A27" s="51"/>
      <c r="B27" s="3" t="s">
        <v>1372</v>
      </c>
      <c r="C27" s="3" t="s">
        <v>1373</v>
      </c>
      <c r="D27" s="311" t="e">
        <f>#REF!</f>
        <v>#REF!</v>
      </c>
      <c r="E27" s="311">
        <f>'Comsumption (10 -11)'!F20</f>
        <v>259462.11</v>
      </c>
      <c r="F27" s="425"/>
      <c r="G27" s="311">
        <v>244491.33</v>
      </c>
      <c r="H27" s="7"/>
      <c r="I27" s="8"/>
      <c r="J27" s="3"/>
    </row>
    <row r="28" spans="1:10" s="11" customFormat="1" ht="16.5">
      <c r="A28" s="51"/>
      <c r="B28" s="3"/>
      <c r="C28" s="3" t="s">
        <v>1374</v>
      </c>
      <c r="D28" s="8"/>
      <c r="E28" s="8"/>
      <c r="F28" s="28">
        <f>E26-E27</f>
        <v>215417.41000000003</v>
      </c>
      <c r="G28" s="31">
        <f>G26-G27</f>
        <v>211081.62000000002</v>
      </c>
      <c r="H28" s="7"/>
      <c r="I28" s="7"/>
      <c r="J28" s="14"/>
    </row>
    <row r="29" spans="1:10" s="11" customFormat="1" ht="16.5">
      <c r="A29" s="51"/>
      <c r="B29" s="9" t="s">
        <v>1378</v>
      </c>
      <c r="C29" s="3"/>
      <c r="D29" s="8"/>
      <c r="E29" s="8"/>
      <c r="F29" s="8"/>
      <c r="G29" s="7"/>
      <c r="H29" s="7"/>
      <c r="I29" s="7"/>
      <c r="J29" s="3"/>
    </row>
    <row r="30" spans="1:10" s="11" customFormat="1" ht="16.5">
      <c r="A30" s="51"/>
      <c r="B30" s="3"/>
      <c r="C30" s="3" t="s">
        <v>1367</v>
      </c>
      <c r="D30" s="34" t="e">
        <f>#REF!</f>
        <v>#REF!</v>
      </c>
      <c r="E30" s="34">
        <f>'Comsumption (10 -11)'!C21</f>
        <v>13763.28</v>
      </c>
      <c r="F30" s="425"/>
      <c r="G30" s="34">
        <v>560.5</v>
      </c>
      <c r="H30" s="7"/>
      <c r="I30" s="309"/>
      <c r="J30" s="17"/>
    </row>
    <row r="31" spans="1:10" s="11" customFormat="1" ht="16.5">
      <c r="A31" s="51"/>
      <c r="B31" s="3" t="s">
        <v>1368</v>
      </c>
      <c r="C31" s="3" t="s">
        <v>1369</v>
      </c>
      <c r="D31" s="311" t="e">
        <f>#REF!</f>
        <v>#REF!</v>
      </c>
      <c r="E31" s="311">
        <f>'Comsumption (10 -11)'!D21</f>
        <v>148314</v>
      </c>
      <c r="F31" s="425"/>
      <c r="G31" s="311">
        <v>140989</v>
      </c>
      <c r="H31" s="7"/>
      <c r="I31" s="8"/>
      <c r="J31" s="3"/>
    </row>
    <row r="32" spans="1:10" s="11" customFormat="1" ht="16.5">
      <c r="A32" s="51"/>
      <c r="B32" s="3"/>
      <c r="C32" s="3" t="s">
        <v>1096</v>
      </c>
      <c r="D32" s="34" t="e">
        <f>SUM(D30:D31)</f>
        <v>#REF!</v>
      </c>
      <c r="E32" s="34">
        <f>SUM(E30:E31)</f>
        <v>162077.28</v>
      </c>
      <c r="F32" s="425"/>
      <c r="G32" s="34">
        <f>G30+G31</f>
        <v>141549.5</v>
      </c>
      <c r="H32" s="7"/>
      <c r="I32" s="8"/>
      <c r="J32" s="3"/>
    </row>
    <row r="33" spans="1:10" s="11" customFormat="1" ht="16.5">
      <c r="A33" s="51"/>
      <c r="B33" s="3" t="s">
        <v>1372</v>
      </c>
      <c r="C33" s="3" t="s">
        <v>1373</v>
      </c>
      <c r="D33" s="311" t="e">
        <f>#REF!</f>
        <v>#REF!</v>
      </c>
      <c r="E33" s="311">
        <f>'Comsumption (10 -11)'!F21</f>
        <v>89422.7</v>
      </c>
      <c r="F33" s="425"/>
      <c r="G33" s="311">
        <v>13763.28</v>
      </c>
      <c r="I33" s="8"/>
      <c r="J33" s="3"/>
    </row>
    <row r="34" spans="1:10" s="11" customFormat="1" ht="16.5">
      <c r="A34" s="51"/>
      <c r="B34" s="3"/>
      <c r="C34" s="3" t="s">
        <v>1374</v>
      </c>
      <c r="D34" s="8"/>
      <c r="E34" s="8"/>
      <c r="F34" s="28">
        <f>E32-E33</f>
        <v>72654.58</v>
      </c>
      <c r="G34" s="31">
        <f>G32-G33</f>
        <v>127786.22</v>
      </c>
      <c r="I34" s="7"/>
      <c r="J34" s="3"/>
    </row>
    <row r="35" spans="1:10" s="11" customFormat="1" ht="19.5" thickBot="1">
      <c r="A35" s="51"/>
      <c r="B35" s="9" t="s">
        <v>1065</v>
      </c>
      <c r="C35" s="3"/>
      <c r="D35" s="5"/>
      <c r="E35" s="5"/>
      <c r="F35" s="424">
        <f>F10+F16+F22+F28+F34</f>
        <v>45796207.97799999</v>
      </c>
      <c r="G35" s="312">
        <f>G34+G28+G22+G16+G10</f>
        <v>45763612.57000001</v>
      </c>
      <c r="I35" s="27"/>
      <c r="J35" s="31"/>
    </row>
    <row r="36" spans="1:55" s="11" customFormat="1" ht="18" customHeight="1" thickTop="1">
      <c r="A36" s="21"/>
      <c r="B36" s="3"/>
      <c r="C36" s="3"/>
      <c r="D36" s="3"/>
      <c r="E36" s="3"/>
      <c r="F36" s="3"/>
      <c r="G36" s="30"/>
      <c r="I36" s="5"/>
      <c r="J36" s="2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9" s="9" customFormat="1" ht="16.5">
      <c r="A37" s="49" t="s">
        <v>1379</v>
      </c>
      <c r="B37" s="9" t="s">
        <v>1380</v>
      </c>
      <c r="D37" s="38"/>
      <c r="E37" s="38"/>
      <c r="F37" s="38"/>
      <c r="H37" s="11"/>
      <c r="I37" s="210"/>
    </row>
    <row r="38" spans="1:10" s="11" customFormat="1" ht="16.5">
      <c r="A38" s="51"/>
      <c r="B38" s="3" t="s">
        <v>1381</v>
      </c>
      <c r="C38" s="3"/>
      <c r="D38" s="3"/>
      <c r="E38" s="3"/>
      <c r="F38" s="23">
        <v>35544232.13</v>
      </c>
      <c r="G38" s="313">
        <v>8926680.45</v>
      </c>
      <c r="I38" s="7"/>
      <c r="J38" s="17"/>
    </row>
    <row r="39" spans="1:10" s="11" customFormat="1" ht="16.5">
      <c r="A39" s="51"/>
      <c r="B39" s="3" t="s">
        <v>1382</v>
      </c>
      <c r="C39" s="3"/>
      <c r="D39" s="3"/>
      <c r="E39" s="3"/>
      <c r="F39" s="306">
        <v>10753654.24</v>
      </c>
      <c r="G39" s="314">
        <v>10087786.77</v>
      </c>
      <c r="I39" s="7"/>
      <c r="J39" s="3"/>
    </row>
    <row r="40" spans="1:10" s="11" customFormat="1" ht="16.5">
      <c r="A40" s="51"/>
      <c r="B40" s="3"/>
      <c r="C40" s="3"/>
      <c r="D40" s="3"/>
      <c r="E40" s="3"/>
      <c r="F40" s="23">
        <f>SUM(F38:F39)</f>
        <v>46297886.370000005</v>
      </c>
      <c r="G40" s="313">
        <f>SUM(G38:G39)</f>
        <v>19014467.22</v>
      </c>
      <c r="I40" s="7"/>
      <c r="J40" s="3"/>
    </row>
    <row r="41" spans="1:10" s="11" customFormat="1" ht="16.5">
      <c r="A41" s="51"/>
      <c r="B41" s="3" t="s">
        <v>1473</v>
      </c>
      <c r="C41" s="3"/>
      <c r="D41" s="3"/>
      <c r="E41" s="3"/>
      <c r="F41" s="23">
        <f>'Trial balance 2010-11'!C409</f>
        <v>11396507.38</v>
      </c>
      <c r="G41" s="130">
        <v>35544232.13</v>
      </c>
      <c r="I41" s="7"/>
      <c r="J41" s="7"/>
    </row>
    <row r="42" spans="1:10" s="11" customFormat="1" ht="16.5">
      <c r="A42" s="51"/>
      <c r="B42" s="3" t="s">
        <v>1383</v>
      </c>
      <c r="C42" s="3"/>
      <c r="D42" s="3"/>
      <c r="E42" s="3"/>
      <c r="F42" s="306">
        <f>'Trial balance 2010-11'!C410</f>
        <v>10946415.97</v>
      </c>
      <c r="G42" s="131">
        <v>10753654.24</v>
      </c>
      <c r="I42" s="7"/>
      <c r="J42" s="3"/>
    </row>
    <row r="43" spans="1:10" s="11" customFormat="1" ht="17.25" thickBot="1">
      <c r="A43" s="51"/>
      <c r="B43" s="9" t="s">
        <v>895</v>
      </c>
      <c r="C43" s="3"/>
      <c r="D43" s="3"/>
      <c r="E43" s="3"/>
      <c r="F43" s="261">
        <f>F40-F41-F42</f>
        <v>23954963.020000003</v>
      </c>
      <c r="G43" s="308">
        <f>G40-G41-G42</f>
        <v>-27283419.150000006</v>
      </c>
      <c r="I43" s="391"/>
      <c r="J43" s="3"/>
    </row>
    <row r="44" spans="1:10" s="11" customFormat="1" ht="21" customHeight="1" hidden="1" thickTop="1">
      <c r="A44" s="51"/>
      <c r="B44" s="9"/>
      <c r="C44" s="9"/>
      <c r="D44" s="9"/>
      <c r="E44" s="9"/>
      <c r="F44" s="9"/>
      <c r="G44" s="20"/>
      <c r="I44" s="36" t="s">
        <v>1434</v>
      </c>
      <c r="J44" s="3"/>
    </row>
    <row r="45" spans="1:10" s="11" customFormat="1" ht="21" customHeight="1" hidden="1" thickTop="1">
      <c r="A45" s="51"/>
      <c r="B45" s="9"/>
      <c r="C45" s="9"/>
      <c r="D45" s="9"/>
      <c r="E45" s="9"/>
      <c r="F45" s="9"/>
      <c r="G45" s="20"/>
      <c r="I45" s="27"/>
      <c r="J45" s="3"/>
    </row>
    <row r="46" spans="1:10" s="11" customFormat="1" ht="21" customHeight="1" hidden="1">
      <c r="A46" s="51"/>
      <c r="B46" s="9"/>
      <c r="C46" s="9"/>
      <c r="D46" s="9"/>
      <c r="E46" s="9"/>
      <c r="F46" s="9"/>
      <c r="G46" s="20"/>
      <c r="I46" s="27"/>
      <c r="J46" s="3"/>
    </row>
    <row r="47" spans="1:10" s="11" customFormat="1" ht="21" customHeight="1" hidden="1">
      <c r="A47" s="51"/>
      <c r="B47" s="39" t="s">
        <v>1384</v>
      </c>
      <c r="C47" s="40"/>
      <c r="D47" s="9"/>
      <c r="E47" s="9"/>
      <c r="F47" s="9"/>
      <c r="G47" s="20"/>
      <c r="I47" s="27"/>
      <c r="J47" s="3"/>
    </row>
    <row r="48" spans="1:10" s="11" customFormat="1" ht="21" customHeight="1" hidden="1">
      <c r="A48" s="51"/>
      <c r="B48" s="9"/>
      <c r="C48" s="3" t="s">
        <v>1366</v>
      </c>
      <c r="D48" s="16">
        <f>I9</f>
        <v>0</v>
      </c>
      <c r="E48" s="16"/>
      <c r="F48" s="16"/>
      <c r="G48" s="20"/>
      <c r="I48" s="27"/>
      <c r="J48" s="3"/>
    </row>
    <row r="49" spans="1:10" s="11" customFormat="1" ht="21" customHeight="1" hidden="1">
      <c r="A49" s="51"/>
      <c r="B49" s="9"/>
      <c r="C49" s="3" t="s">
        <v>1375</v>
      </c>
      <c r="D49" s="16">
        <f>I12</f>
        <v>0</v>
      </c>
      <c r="E49" s="16"/>
      <c r="F49" s="16"/>
      <c r="G49" s="20"/>
      <c r="I49" s="27"/>
      <c r="J49" s="3"/>
    </row>
    <row r="50" spans="1:10" s="11" customFormat="1" ht="21" customHeight="1" hidden="1">
      <c r="A50" s="51"/>
      <c r="B50" s="9"/>
      <c r="C50" s="3" t="s">
        <v>1376</v>
      </c>
      <c r="D50" s="16">
        <f>I18</f>
        <v>0</v>
      </c>
      <c r="E50" s="16"/>
      <c r="F50" s="16"/>
      <c r="G50" s="20"/>
      <c r="I50" s="27"/>
      <c r="J50" s="3"/>
    </row>
    <row r="51" spans="1:10" s="11" customFormat="1" ht="21" customHeight="1" hidden="1">
      <c r="A51" s="51"/>
      <c r="B51" s="9"/>
      <c r="C51" s="3" t="s">
        <v>1377</v>
      </c>
      <c r="D51" s="16">
        <f>I24</f>
        <v>0</v>
      </c>
      <c r="E51" s="16"/>
      <c r="F51" s="16"/>
      <c r="G51" s="20"/>
      <c r="I51" s="27"/>
      <c r="J51" s="3"/>
    </row>
    <row r="52" spans="1:10" s="11" customFormat="1" ht="17.25" hidden="1" thickTop="1">
      <c r="A52" s="51"/>
      <c r="C52" s="3" t="s">
        <v>1378</v>
      </c>
      <c r="D52" s="41">
        <f>I30</f>
        <v>0</v>
      </c>
      <c r="E52" s="41"/>
      <c r="F52" s="41"/>
      <c r="G52" s="3"/>
      <c r="I52" s="5"/>
      <c r="J52" s="3"/>
    </row>
    <row r="53" spans="1:10" s="11" customFormat="1" ht="17.25" hidden="1" thickTop="1">
      <c r="A53" s="51"/>
      <c r="C53" s="3" t="s">
        <v>1096</v>
      </c>
      <c r="D53" s="12">
        <f>'[1]Trial Balance'!$B$81</f>
        <v>24865742.61</v>
      </c>
      <c r="E53" s="12"/>
      <c r="F53" s="12"/>
      <c r="G53" s="3"/>
      <c r="I53" s="5"/>
      <c r="J53" s="3"/>
    </row>
    <row r="54" spans="1:10" s="11" customFormat="1" ht="17.25" hidden="1" thickTop="1">
      <c r="A54" s="51"/>
      <c r="D54" s="41"/>
      <c r="E54" s="41"/>
      <c r="F54" s="41"/>
      <c r="G54" s="3"/>
      <c r="I54" s="5"/>
      <c r="J54" s="3"/>
    </row>
    <row r="55" spans="1:10" s="11" customFormat="1" ht="17.25" hidden="1" thickTop="1">
      <c r="A55" s="51"/>
      <c r="B55" s="9" t="s">
        <v>1386</v>
      </c>
      <c r="C55" s="3"/>
      <c r="D55" s="3"/>
      <c r="E55" s="3"/>
      <c r="F55" s="3"/>
      <c r="G55" s="3"/>
      <c r="I55" s="5"/>
      <c r="J55" s="3"/>
    </row>
    <row r="56" spans="1:10" s="11" customFormat="1" ht="17.25" hidden="1" thickTop="1">
      <c r="A56" s="51"/>
      <c r="B56" s="32" t="s">
        <v>1385</v>
      </c>
      <c r="D56" s="3"/>
      <c r="E56" s="3"/>
      <c r="F56" s="3"/>
      <c r="G56" s="3"/>
      <c r="I56" s="5"/>
      <c r="J56" s="3"/>
    </row>
    <row r="57" spans="1:10" s="11" customFormat="1" ht="17.25" hidden="1" thickTop="1">
      <c r="A57" s="51"/>
      <c r="B57" s="3" t="s">
        <v>1375</v>
      </c>
      <c r="D57" s="16">
        <f>I15</f>
        <v>0</v>
      </c>
      <c r="E57" s="16"/>
      <c r="F57" s="16"/>
      <c r="G57" s="3"/>
      <c r="I57" s="5"/>
      <c r="J57" s="3"/>
    </row>
    <row r="58" spans="1:10" s="11" customFormat="1" ht="17.25" hidden="1" thickTop="1">
      <c r="A58" s="51"/>
      <c r="B58" s="3" t="s">
        <v>1377</v>
      </c>
      <c r="D58" s="16">
        <f>I27</f>
        <v>0</v>
      </c>
      <c r="E58" s="16"/>
      <c r="F58" s="16"/>
      <c r="G58" s="3"/>
      <c r="I58" s="5"/>
      <c r="J58" s="3"/>
    </row>
    <row r="59" spans="1:10" s="11" customFormat="1" ht="17.25" hidden="1" thickTop="1">
      <c r="A59" s="51"/>
      <c r="B59" s="3" t="s">
        <v>1378</v>
      </c>
      <c r="D59" s="16">
        <f>I33</f>
        <v>0</v>
      </c>
      <c r="E59" s="16"/>
      <c r="F59" s="16"/>
      <c r="G59" s="3"/>
      <c r="I59" s="5"/>
      <c r="J59" s="3"/>
    </row>
    <row r="60" spans="1:10" s="11" customFormat="1" ht="17.25" hidden="1" thickTop="1">
      <c r="A60" s="51"/>
      <c r="C60" s="3" t="s">
        <v>1096</v>
      </c>
      <c r="D60" s="19">
        <f>SUM(D57:D59)</f>
        <v>0</v>
      </c>
      <c r="E60" s="19"/>
      <c r="F60" s="19"/>
      <c r="G60" s="3"/>
      <c r="I60" s="5"/>
      <c r="J60" s="3"/>
    </row>
    <row r="61" spans="1:10" s="11" customFormat="1" ht="17.25" thickTop="1">
      <c r="A61" s="51"/>
      <c r="B61" s="51"/>
      <c r="H61" s="160"/>
      <c r="I61" s="392"/>
      <c r="J61" s="160"/>
    </row>
    <row r="62" spans="1:10" s="11" customFormat="1" ht="16.5">
      <c r="A62" s="51"/>
      <c r="B62" s="51"/>
      <c r="F62" s="34"/>
      <c r="H62" s="160"/>
      <c r="I62" s="160"/>
      <c r="J62" s="160"/>
    </row>
    <row r="63" spans="1:10" s="11" customFormat="1" ht="16.5">
      <c r="A63" s="51"/>
      <c r="B63" s="160"/>
      <c r="C63" s="160"/>
      <c r="D63" s="160"/>
      <c r="E63" s="160"/>
      <c r="F63" s="160"/>
      <c r="G63" s="160"/>
      <c r="H63" s="160"/>
      <c r="I63" s="160"/>
      <c r="J63" s="160"/>
    </row>
    <row r="64" s="11" customFormat="1" ht="16.5">
      <c r="A64" s="51"/>
    </row>
    <row r="65" spans="1:9" s="11" customFormat="1" ht="16.5">
      <c r="A65" s="657" t="s">
        <v>1057</v>
      </c>
      <c r="B65" s="657"/>
      <c r="C65" s="657"/>
      <c r="D65" s="657"/>
      <c r="E65" s="657"/>
      <c r="F65" s="657"/>
      <c r="G65" s="657"/>
      <c r="H65" s="393"/>
      <c r="I65" s="393"/>
    </row>
    <row r="66" spans="1:9" s="11" customFormat="1" ht="16.5">
      <c r="A66" s="51"/>
      <c r="B66" s="657" t="s">
        <v>1611</v>
      </c>
      <c r="C66" s="657"/>
      <c r="D66" s="657"/>
      <c r="E66" s="657"/>
      <c r="F66" s="657"/>
      <c r="G66" s="657"/>
      <c r="H66" s="393"/>
      <c r="I66" s="393"/>
    </row>
    <row r="67" spans="1:7" s="11" customFormat="1" ht="16.5">
      <c r="A67" s="51"/>
      <c r="B67" s="51"/>
      <c r="F67" s="42"/>
      <c r="G67" s="130"/>
    </row>
    <row r="68" spans="1:7" s="11" customFormat="1" ht="16.5">
      <c r="A68" s="51"/>
      <c r="B68" s="51"/>
      <c r="C68" s="129" t="s">
        <v>1058</v>
      </c>
      <c r="D68" s="129" t="s">
        <v>1058</v>
      </c>
      <c r="E68" s="129"/>
      <c r="G68" s="130"/>
    </row>
    <row r="69" spans="1:7" s="11" customFormat="1" ht="16.5">
      <c r="A69" s="51"/>
      <c r="B69" s="51"/>
      <c r="G69" s="130"/>
    </row>
    <row r="70" spans="1:7" s="11" customFormat="1" ht="16.5">
      <c r="A70" s="51"/>
      <c r="B70" s="51"/>
      <c r="C70" s="11" t="s">
        <v>1059</v>
      </c>
      <c r="D70" s="11" t="s">
        <v>1059</v>
      </c>
      <c r="G70" s="130">
        <v>2203869.46</v>
      </c>
    </row>
    <row r="71" spans="1:7" s="11" customFormat="1" ht="16.5">
      <c r="A71" s="51"/>
      <c r="B71" s="51"/>
      <c r="G71" s="130"/>
    </row>
    <row r="72" spans="1:7" s="11" customFormat="1" ht="16.5">
      <c r="A72" s="51"/>
      <c r="B72" s="51"/>
      <c r="C72" s="11" t="s">
        <v>1060</v>
      </c>
      <c r="D72" s="11" t="s">
        <v>1060</v>
      </c>
      <c r="G72" s="130">
        <v>123350.94</v>
      </c>
    </row>
    <row r="73" spans="1:7" s="11" customFormat="1" ht="16.5">
      <c r="A73" s="51"/>
      <c r="B73" s="51"/>
      <c r="G73" s="132">
        <f>SUM(G70:G72)</f>
        <v>2327220.4</v>
      </c>
    </row>
    <row r="74" spans="1:7" s="11" customFormat="1" ht="16.5">
      <c r="A74" s="51"/>
      <c r="B74" s="51"/>
      <c r="G74" s="130"/>
    </row>
    <row r="75" spans="1:7" s="11" customFormat="1" ht="16.5">
      <c r="A75" s="51"/>
      <c r="B75" s="51"/>
      <c r="C75" s="656" t="s">
        <v>1615</v>
      </c>
      <c r="D75" s="656"/>
      <c r="E75" s="656"/>
      <c r="F75" s="656"/>
      <c r="G75" s="131">
        <v>548219.91</v>
      </c>
    </row>
    <row r="76" spans="1:9" s="11" customFormat="1" ht="16.5">
      <c r="A76" s="51"/>
      <c r="B76" s="51"/>
      <c r="C76" s="655" t="s">
        <v>1613</v>
      </c>
      <c r="D76" s="655"/>
      <c r="E76" s="655"/>
      <c r="F76" s="655"/>
      <c r="G76" s="132">
        <f>G73-G75</f>
        <v>1779000.4899999998</v>
      </c>
      <c r="I76" s="34">
        <f>G73-G75</f>
        <v>1779000.4899999998</v>
      </c>
    </row>
    <row r="77" spans="1:9" s="11" customFormat="1" ht="16.5">
      <c r="A77" s="51"/>
      <c r="B77" s="51"/>
      <c r="G77" s="322"/>
      <c r="H77"/>
      <c r="I77"/>
    </row>
    <row r="78" spans="1:9" s="11" customFormat="1" ht="16.5">
      <c r="A78" s="51"/>
      <c r="B78" s="51"/>
      <c r="C78" s="11" t="s">
        <v>1614</v>
      </c>
      <c r="D78" s="11" t="s">
        <v>1061</v>
      </c>
      <c r="G78" s="323">
        <f>G76*80%</f>
        <v>1423200.392</v>
      </c>
      <c r="H78"/>
      <c r="I78" s="126">
        <f>G76*80%</f>
        <v>1423200.392</v>
      </c>
    </row>
    <row r="79" spans="1:9" s="11" customFormat="1" ht="16.5">
      <c r="A79" s="51"/>
      <c r="B79" s="51"/>
      <c r="G79" s="324">
        <f>G76-G78</f>
        <v>355800.09799999977</v>
      </c>
      <c r="H79"/>
      <c r="I79" s="126">
        <f>I76-I78</f>
        <v>355800.09799999977</v>
      </c>
    </row>
    <row r="80" spans="1:9" s="11" customFormat="1" ht="16.5">
      <c r="A80" s="51"/>
      <c r="B80" s="51"/>
      <c r="G80" s="322"/>
      <c r="H80"/>
      <c r="I80"/>
    </row>
    <row r="81" spans="1:9" s="11" customFormat="1" ht="16.5">
      <c r="A81" s="51"/>
      <c r="B81" s="51"/>
      <c r="C81" s="11" t="s">
        <v>1062</v>
      </c>
      <c r="D81" s="11" t="s">
        <v>1062</v>
      </c>
      <c r="G81" s="322">
        <f>G76*20%</f>
        <v>355800.098</v>
      </c>
      <c r="H81"/>
      <c r="I81"/>
    </row>
    <row r="82" spans="1:9" s="11" customFormat="1" ht="16.5">
      <c r="A82" s="51"/>
      <c r="B82" s="51"/>
      <c r="G82" s="322"/>
      <c r="H82"/>
      <c r="I82"/>
    </row>
    <row r="83" spans="1:9" s="11" customFormat="1" ht="16.5">
      <c r="A83" s="51"/>
      <c r="B83" s="51"/>
      <c r="G83" s="322"/>
      <c r="H83"/>
      <c r="I83"/>
    </row>
    <row r="84" spans="1:9" s="11" customFormat="1" ht="17.25" thickBot="1">
      <c r="A84" s="51"/>
      <c r="B84" s="51"/>
      <c r="C84" s="11" t="s">
        <v>1612</v>
      </c>
      <c r="D84" s="11" t="s">
        <v>1063</v>
      </c>
      <c r="G84" s="325">
        <f>G75+G78</f>
        <v>1971420.3020000001</v>
      </c>
      <c r="H84"/>
      <c r="I84" s="126">
        <f>G75+G78</f>
        <v>1971420.3020000001</v>
      </c>
    </row>
    <row r="85" spans="1:9" s="11" customFormat="1" ht="17.25" thickTop="1">
      <c r="A85" s="51"/>
      <c r="B85" s="51"/>
      <c r="F85" s="326"/>
      <c r="H85"/>
      <c r="I85"/>
    </row>
    <row r="86" spans="1:9" s="11" customFormat="1" ht="16.5">
      <c r="A86" s="51"/>
      <c r="B86" s="51"/>
      <c r="G86" s="326"/>
      <c r="H86"/>
      <c r="I86"/>
    </row>
    <row r="87" spans="1:9" s="11" customFormat="1" ht="16.5">
      <c r="A87" s="51"/>
      <c r="B87"/>
      <c r="C87"/>
      <c r="D87"/>
      <c r="E87"/>
      <c r="F87"/>
      <c r="G87" s="326"/>
      <c r="H87"/>
      <c r="I87"/>
    </row>
    <row r="88" s="11" customFormat="1" ht="16.5">
      <c r="A88" s="51"/>
    </row>
    <row r="89" s="11" customFormat="1" ht="16.5">
      <c r="A89" s="51"/>
    </row>
    <row r="90" s="11" customFormat="1" ht="16.5">
      <c r="A90" s="51"/>
    </row>
    <row r="91" s="11" customFormat="1" ht="16.5">
      <c r="A91" s="51"/>
    </row>
    <row r="92" s="11" customFormat="1" ht="16.5">
      <c r="A92" s="51"/>
    </row>
    <row r="93" s="11" customFormat="1" ht="16.5">
      <c r="A93" s="51"/>
    </row>
    <row r="94" s="11" customFormat="1" ht="16.5">
      <c r="A94" s="51"/>
    </row>
    <row r="95" s="11" customFormat="1" ht="16.5">
      <c r="A95" s="51"/>
    </row>
    <row r="96" s="11" customFormat="1" ht="16.5">
      <c r="A96" s="51"/>
    </row>
    <row r="97" s="11" customFormat="1" ht="16.5">
      <c r="A97" s="51"/>
    </row>
    <row r="98" s="11" customFormat="1" ht="16.5">
      <c r="A98" s="51"/>
    </row>
    <row r="99" s="11" customFormat="1" ht="16.5">
      <c r="A99" s="51"/>
    </row>
    <row r="100" s="11" customFormat="1" ht="16.5">
      <c r="A100" s="51"/>
    </row>
    <row r="101" s="11" customFormat="1" ht="16.5">
      <c r="A101" s="51"/>
    </row>
    <row r="102" s="11" customFormat="1" ht="16.5">
      <c r="A102" s="51"/>
    </row>
    <row r="103" s="11" customFormat="1" ht="16.5">
      <c r="A103" s="51"/>
    </row>
    <row r="104" s="11" customFormat="1" ht="16.5">
      <c r="A104" s="51"/>
    </row>
    <row r="105" s="11" customFormat="1" ht="16.5">
      <c r="A105" s="51"/>
    </row>
    <row r="106" s="11" customFormat="1" ht="16.5">
      <c r="A106" s="51"/>
    </row>
    <row r="107" s="11" customFormat="1" ht="16.5">
      <c r="A107" s="51"/>
    </row>
    <row r="108" s="11" customFormat="1" ht="16.5">
      <c r="A108" s="51"/>
    </row>
    <row r="109" s="11" customFormat="1" ht="16.5">
      <c r="A109" s="51"/>
    </row>
    <row r="110" s="11" customFormat="1" ht="16.5">
      <c r="A110" s="51"/>
    </row>
    <row r="111" s="11" customFormat="1" ht="16.5">
      <c r="A111" s="51"/>
    </row>
    <row r="112" s="11" customFormat="1" ht="16.5">
      <c r="A112" s="51"/>
    </row>
    <row r="113" s="11" customFormat="1" ht="16.5">
      <c r="A113" s="51"/>
    </row>
    <row r="114" s="11" customFormat="1" ht="16.5">
      <c r="A114" s="51"/>
    </row>
    <row r="115" s="11" customFormat="1" ht="16.5">
      <c r="A115" s="51"/>
    </row>
    <row r="116" s="11" customFormat="1" ht="16.5">
      <c r="A116" s="51"/>
    </row>
    <row r="117" s="11" customFormat="1" ht="16.5">
      <c r="A117" s="51"/>
    </row>
    <row r="118" s="11" customFormat="1" ht="16.5">
      <c r="A118" s="51"/>
    </row>
    <row r="119" s="11" customFormat="1" ht="16.5">
      <c r="A119" s="51"/>
    </row>
    <row r="120" s="11" customFormat="1" ht="16.5">
      <c r="A120" s="51"/>
    </row>
    <row r="121" s="11" customFormat="1" ht="16.5">
      <c r="A121" s="51"/>
    </row>
    <row r="122" s="11" customFormat="1" ht="16.5">
      <c r="A122" s="51"/>
    </row>
    <row r="123" s="11" customFormat="1" ht="16.5">
      <c r="A123" s="51"/>
    </row>
    <row r="124" s="11" customFormat="1" ht="16.5">
      <c r="A124" s="51"/>
    </row>
    <row r="125" s="11" customFormat="1" ht="16.5">
      <c r="A125" s="51"/>
    </row>
    <row r="126" s="11" customFormat="1" ht="16.5">
      <c r="A126" s="51"/>
    </row>
    <row r="127" s="11" customFormat="1" ht="16.5">
      <c r="A127" s="51"/>
    </row>
    <row r="128" s="11" customFormat="1" ht="16.5">
      <c r="A128" s="51"/>
    </row>
    <row r="129" s="11" customFormat="1" ht="16.5">
      <c r="A129" s="51"/>
    </row>
    <row r="130" s="11" customFormat="1" ht="16.5">
      <c r="A130" s="51"/>
    </row>
    <row r="131" s="11" customFormat="1" ht="16.5">
      <c r="A131" s="51"/>
    </row>
    <row r="132" s="11" customFormat="1" ht="16.5">
      <c r="A132" s="51"/>
    </row>
    <row r="133" s="11" customFormat="1" ht="16.5">
      <c r="A133" s="51"/>
    </row>
    <row r="134" s="11" customFormat="1" ht="16.5">
      <c r="A134" s="51"/>
    </row>
    <row r="135" s="11" customFormat="1" ht="16.5">
      <c r="A135" s="51"/>
    </row>
    <row r="136" s="11" customFormat="1" ht="16.5">
      <c r="A136" s="51"/>
    </row>
    <row r="137" s="11" customFormat="1" ht="16.5">
      <c r="A137" s="51"/>
    </row>
    <row r="138" s="11" customFormat="1" ht="16.5">
      <c r="A138" s="51"/>
    </row>
    <row r="139" s="11" customFormat="1" ht="16.5">
      <c r="A139" s="51"/>
    </row>
    <row r="140" s="11" customFormat="1" ht="16.5">
      <c r="A140" s="51"/>
    </row>
    <row r="141" s="11" customFormat="1" ht="16.5">
      <c r="A141" s="51"/>
    </row>
    <row r="142" s="11" customFormat="1" ht="16.5">
      <c r="A142" s="51"/>
    </row>
    <row r="143" s="11" customFormat="1" ht="16.5">
      <c r="A143" s="51"/>
    </row>
    <row r="144" s="11" customFormat="1" ht="16.5">
      <c r="A144" s="51"/>
    </row>
    <row r="145" s="11" customFormat="1" ht="16.5">
      <c r="A145" s="51"/>
    </row>
    <row r="146" s="11" customFormat="1" ht="16.5">
      <c r="A146" s="51"/>
    </row>
    <row r="147" s="11" customFormat="1" ht="16.5">
      <c r="A147" s="51"/>
    </row>
    <row r="148" s="11" customFormat="1" ht="16.5">
      <c r="A148" s="51"/>
    </row>
    <row r="149" s="11" customFormat="1" ht="16.5">
      <c r="A149" s="51"/>
    </row>
    <row r="150" s="11" customFormat="1" ht="16.5">
      <c r="A150" s="51"/>
    </row>
    <row r="151" s="11" customFormat="1" ht="16.5">
      <c r="A151" s="51"/>
    </row>
    <row r="152" s="11" customFormat="1" ht="16.5">
      <c r="A152" s="51"/>
    </row>
    <row r="153" s="11" customFormat="1" ht="16.5">
      <c r="A153" s="51"/>
    </row>
    <row r="154" s="11" customFormat="1" ht="16.5">
      <c r="A154" s="51"/>
    </row>
    <row r="155" s="11" customFormat="1" ht="16.5">
      <c r="A155" s="51"/>
    </row>
    <row r="156" s="11" customFormat="1" ht="16.5">
      <c r="A156" s="51"/>
    </row>
    <row r="157" s="11" customFormat="1" ht="16.5">
      <c r="A157" s="51"/>
    </row>
    <row r="158" s="11" customFormat="1" ht="16.5">
      <c r="A158" s="51"/>
    </row>
    <row r="159" s="11" customFormat="1" ht="16.5">
      <c r="A159" s="51"/>
    </row>
    <row r="160" s="11" customFormat="1" ht="16.5">
      <c r="A160" s="51"/>
    </row>
    <row r="161" s="11" customFormat="1" ht="16.5">
      <c r="A161" s="51"/>
    </row>
    <row r="162" s="11" customFormat="1" ht="16.5">
      <c r="A162" s="51"/>
    </row>
    <row r="163" s="11" customFormat="1" ht="16.5">
      <c r="A163" s="51"/>
    </row>
    <row r="164" s="11" customFormat="1" ht="16.5">
      <c r="A164" s="51"/>
    </row>
    <row r="165" s="11" customFormat="1" ht="16.5">
      <c r="A165" s="51"/>
    </row>
    <row r="166" s="11" customFormat="1" ht="16.5">
      <c r="A166" s="51"/>
    </row>
    <row r="167" s="11" customFormat="1" ht="16.5">
      <c r="A167" s="51"/>
    </row>
    <row r="168" s="11" customFormat="1" ht="16.5">
      <c r="A168" s="51"/>
    </row>
    <row r="169" s="11" customFormat="1" ht="16.5">
      <c r="A169" s="51"/>
    </row>
    <row r="170" s="11" customFormat="1" ht="16.5">
      <c r="A170" s="51"/>
    </row>
    <row r="171" s="11" customFormat="1" ht="16.5">
      <c r="A171" s="51"/>
    </row>
    <row r="172" s="11" customFormat="1" ht="16.5">
      <c r="A172" s="51"/>
    </row>
    <row r="173" s="11" customFormat="1" ht="16.5">
      <c r="A173" s="51"/>
    </row>
    <row r="174" s="11" customFormat="1" ht="16.5">
      <c r="A174" s="51"/>
    </row>
    <row r="175" s="11" customFormat="1" ht="16.5">
      <c r="A175" s="51"/>
    </row>
    <row r="176" s="11" customFormat="1" ht="16.5">
      <c r="A176" s="51"/>
    </row>
    <row r="177" s="11" customFormat="1" ht="16.5">
      <c r="A177" s="51"/>
    </row>
    <row r="178" s="11" customFormat="1" ht="16.5">
      <c r="A178" s="51"/>
    </row>
    <row r="179" s="11" customFormat="1" ht="16.5">
      <c r="A179" s="51"/>
    </row>
    <row r="180" s="11" customFormat="1" ht="16.5">
      <c r="A180" s="51"/>
    </row>
    <row r="181" s="11" customFormat="1" ht="16.5">
      <c r="A181" s="51"/>
    </row>
    <row r="182" s="11" customFormat="1" ht="16.5">
      <c r="A182" s="51"/>
    </row>
    <row r="183" s="11" customFormat="1" ht="16.5">
      <c r="A183" s="51"/>
    </row>
    <row r="184" s="11" customFormat="1" ht="16.5">
      <c r="A184" s="51"/>
    </row>
    <row r="185" s="11" customFormat="1" ht="16.5">
      <c r="A185" s="51"/>
    </row>
    <row r="186" s="11" customFormat="1" ht="16.5">
      <c r="A186" s="51"/>
    </row>
    <row r="187" s="11" customFormat="1" ht="16.5">
      <c r="A187" s="51"/>
    </row>
    <row r="188" s="11" customFormat="1" ht="16.5">
      <c r="A188" s="51"/>
    </row>
    <row r="189" s="11" customFormat="1" ht="16.5">
      <c r="A189" s="51"/>
    </row>
    <row r="190" s="11" customFormat="1" ht="16.5">
      <c r="A190" s="51"/>
    </row>
    <row r="191" s="11" customFormat="1" ht="16.5">
      <c r="A191" s="51"/>
    </row>
    <row r="192" s="11" customFormat="1" ht="16.5">
      <c r="A192" s="51"/>
    </row>
    <row r="193" s="11" customFormat="1" ht="16.5">
      <c r="A193" s="51"/>
    </row>
    <row r="194" s="11" customFormat="1" ht="16.5">
      <c r="A194" s="51"/>
    </row>
    <row r="195" s="11" customFormat="1" ht="16.5">
      <c r="A195" s="51"/>
    </row>
    <row r="196" s="11" customFormat="1" ht="16.5">
      <c r="A196" s="51"/>
    </row>
    <row r="197" s="11" customFormat="1" ht="16.5">
      <c r="A197" s="51"/>
    </row>
    <row r="198" s="11" customFormat="1" ht="16.5">
      <c r="A198" s="51"/>
    </row>
    <row r="199" s="11" customFormat="1" ht="16.5">
      <c r="A199" s="51"/>
    </row>
    <row r="200" s="11" customFormat="1" ht="16.5">
      <c r="A200" s="51"/>
    </row>
    <row r="201" s="11" customFormat="1" ht="16.5">
      <c r="A201" s="51"/>
    </row>
    <row r="202" s="11" customFormat="1" ht="16.5">
      <c r="A202" s="51"/>
    </row>
    <row r="203" s="11" customFormat="1" ht="16.5">
      <c r="A203" s="51"/>
    </row>
    <row r="204" s="11" customFormat="1" ht="16.5">
      <c r="A204" s="51"/>
    </row>
    <row r="205" s="11" customFormat="1" ht="16.5">
      <c r="A205" s="51"/>
    </row>
    <row r="206" s="11" customFormat="1" ht="16.5">
      <c r="A206" s="51"/>
    </row>
    <row r="207" s="11" customFormat="1" ht="16.5">
      <c r="A207" s="51"/>
    </row>
    <row r="208" s="11" customFormat="1" ht="16.5">
      <c r="A208" s="51"/>
    </row>
    <row r="209" s="11" customFormat="1" ht="16.5">
      <c r="A209" s="51"/>
    </row>
    <row r="210" s="11" customFormat="1" ht="16.5">
      <c r="A210" s="51"/>
    </row>
    <row r="211" s="11" customFormat="1" ht="16.5">
      <c r="A211" s="51"/>
    </row>
    <row r="212" s="11" customFormat="1" ht="16.5">
      <c r="A212" s="51"/>
    </row>
    <row r="213" s="11" customFormat="1" ht="16.5">
      <c r="A213" s="51"/>
    </row>
    <row r="214" s="11" customFormat="1" ht="16.5">
      <c r="A214" s="51"/>
    </row>
    <row r="215" s="11" customFormat="1" ht="16.5">
      <c r="A215" s="51"/>
    </row>
    <row r="216" s="11" customFormat="1" ht="16.5">
      <c r="A216" s="51"/>
    </row>
    <row r="217" s="11" customFormat="1" ht="16.5">
      <c r="A217" s="51"/>
    </row>
    <row r="218" s="11" customFormat="1" ht="16.5">
      <c r="A218" s="51"/>
    </row>
    <row r="219" s="11" customFormat="1" ht="16.5">
      <c r="A219" s="51"/>
    </row>
    <row r="220" s="11" customFormat="1" ht="16.5">
      <c r="A220" s="51"/>
    </row>
    <row r="221" s="11" customFormat="1" ht="16.5">
      <c r="A221" s="51"/>
    </row>
    <row r="222" s="11" customFormat="1" ht="16.5">
      <c r="A222" s="51"/>
    </row>
    <row r="223" s="11" customFormat="1" ht="16.5">
      <c r="A223" s="51"/>
    </row>
    <row r="224" s="11" customFormat="1" ht="16.5">
      <c r="A224" s="51"/>
    </row>
    <row r="225" s="11" customFormat="1" ht="16.5">
      <c r="A225" s="51"/>
    </row>
    <row r="226" s="11" customFormat="1" ht="16.5">
      <c r="A226" s="51"/>
    </row>
    <row r="227" s="11" customFormat="1" ht="16.5">
      <c r="A227" s="51"/>
    </row>
    <row r="228" s="11" customFormat="1" ht="16.5">
      <c r="A228" s="51"/>
    </row>
    <row r="229" s="11" customFormat="1" ht="16.5">
      <c r="A229" s="51"/>
    </row>
    <row r="230" s="11" customFormat="1" ht="16.5">
      <c r="A230" s="51"/>
    </row>
    <row r="231" s="11" customFormat="1" ht="16.5">
      <c r="A231" s="51"/>
    </row>
    <row r="232" s="11" customFormat="1" ht="16.5">
      <c r="A232" s="51"/>
    </row>
    <row r="233" s="11" customFormat="1" ht="16.5">
      <c r="A233" s="51"/>
    </row>
    <row r="234" s="11" customFormat="1" ht="16.5">
      <c r="A234" s="51"/>
    </row>
    <row r="235" s="11" customFormat="1" ht="16.5">
      <c r="A235" s="51"/>
    </row>
    <row r="236" s="11" customFormat="1" ht="16.5">
      <c r="A236" s="51"/>
    </row>
    <row r="237" s="11" customFormat="1" ht="16.5">
      <c r="A237" s="51"/>
    </row>
    <row r="238" s="11" customFormat="1" ht="16.5">
      <c r="A238" s="51"/>
    </row>
    <row r="239" s="11" customFormat="1" ht="16.5">
      <c r="A239" s="51"/>
    </row>
    <row r="240" s="11" customFormat="1" ht="16.5">
      <c r="A240" s="51"/>
    </row>
    <row r="241" s="11" customFormat="1" ht="16.5">
      <c r="A241" s="51"/>
    </row>
    <row r="242" s="11" customFormat="1" ht="16.5">
      <c r="A242" s="51"/>
    </row>
    <row r="243" s="11" customFormat="1" ht="16.5">
      <c r="A243" s="51"/>
    </row>
    <row r="244" s="11" customFormat="1" ht="16.5">
      <c r="A244" s="51"/>
    </row>
    <row r="245" s="11" customFormat="1" ht="16.5">
      <c r="A245" s="51"/>
    </row>
    <row r="246" s="11" customFormat="1" ht="16.5">
      <c r="A246" s="51"/>
    </row>
    <row r="247" s="11" customFormat="1" ht="16.5">
      <c r="A247" s="51"/>
    </row>
    <row r="248" s="11" customFormat="1" ht="16.5">
      <c r="A248" s="51"/>
    </row>
    <row r="249" s="11" customFormat="1" ht="16.5">
      <c r="A249" s="51"/>
    </row>
    <row r="250" s="11" customFormat="1" ht="16.5">
      <c r="A250" s="51"/>
    </row>
    <row r="251" s="11" customFormat="1" ht="16.5">
      <c r="A251" s="51"/>
    </row>
    <row r="252" s="11" customFormat="1" ht="16.5">
      <c r="A252" s="51"/>
    </row>
    <row r="253" s="11" customFormat="1" ht="16.5">
      <c r="A253" s="51"/>
    </row>
    <row r="254" s="11" customFormat="1" ht="16.5">
      <c r="A254" s="51"/>
    </row>
    <row r="255" s="11" customFormat="1" ht="16.5">
      <c r="A255" s="51"/>
    </row>
    <row r="256" s="11" customFormat="1" ht="16.5">
      <c r="A256" s="51"/>
    </row>
    <row r="257" s="11" customFormat="1" ht="16.5">
      <c r="A257" s="51"/>
    </row>
    <row r="258" s="11" customFormat="1" ht="16.5">
      <c r="A258" s="51"/>
    </row>
    <row r="259" s="11" customFormat="1" ht="16.5">
      <c r="A259" s="51"/>
    </row>
    <row r="260" s="11" customFormat="1" ht="16.5">
      <c r="A260" s="51"/>
    </row>
    <row r="261" s="11" customFormat="1" ht="16.5">
      <c r="A261" s="51"/>
    </row>
    <row r="262" s="11" customFormat="1" ht="16.5">
      <c r="A262" s="51"/>
    </row>
    <row r="263" s="11" customFormat="1" ht="16.5">
      <c r="A263" s="51"/>
    </row>
    <row r="264" s="11" customFormat="1" ht="16.5">
      <c r="A264" s="51"/>
    </row>
    <row r="265" s="11" customFormat="1" ht="16.5">
      <c r="A265" s="51"/>
    </row>
    <row r="266" s="11" customFormat="1" ht="16.5">
      <c r="A266" s="51"/>
    </row>
    <row r="267" s="11" customFormat="1" ht="16.5">
      <c r="A267" s="51"/>
    </row>
    <row r="268" s="11" customFormat="1" ht="16.5">
      <c r="A268" s="51"/>
    </row>
    <row r="269" s="11" customFormat="1" ht="16.5">
      <c r="A269" s="51"/>
    </row>
    <row r="270" s="11" customFormat="1" ht="16.5">
      <c r="A270" s="51"/>
    </row>
    <row r="271" s="11" customFormat="1" ht="16.5">
      <c r="A271" s="51"/>
    </row>
    <row r="272" s="11" customFormat="1" ht="16.5">
      <c r="A272" s="51"/>
    </row>
    <row r="273" s="11" customFormat="1" ht="16.5">
      <c r="A273" s="51"/>
    </row>
    <row r="274" s="11" customFormat="1" ht="16.5">
      <c r="A274" s="51"/>
    </row>
    <row r="275" s="11" customFormat="1" ht="16.5">
      <c r="A275" s="51"/>
    </row>
    <row r="276" s="11" customFormat="1" ht="16.5">
      <c r="A276" s="51"/>
    </row>
    <row r="277" s="11" customFormat="1" ht="16.5">
      <c r="A277" s="51"/>
    </row>
    <row r="278" s="11" customFormat="1" ht="16.5">
      <c r="A278" s="51"/>
    </row>
    <row r="279" s="11" customFormat="1" ht="16.5">
      <c r="A279" s="51"/>
    </row>
    <row r="280" s="11" customFormat="1" ht="16.5">
      <c r="A280" s="51"/>
    </row>
    <row r="281" s="11" customFormat="1" ht="16.5">
      <c r="A281" s="51"/>
    </row>
    <row r="282" s="11" customFormat="1" ht="16.5">
      <c r="A282" s="51"/>
    </row>
    <row r="283" s="11" customFormat="1" ht="16.5">
      <c r="A283" s="51"/>
    </row>
    <row r="284" s="11" customFormat="1" ht="16.5">
      <c r="A284" s="51"/>
    </row>
    <row r="285" s="11" customFormat="1" ht="16.5">
      <c r="A285" s="51"/>
    </row>
    <row r="286" s="11" customFormat="1" ht="16.5">
      <c r="A286" s="51"/>
    </row>
    <row r="287" s="11" customFormat="1" ht="16.5">
      <c r="A287" s="51"/>
    </row>
    <row r="288" s="11" customFormat="1" ht="16.5">
      <c r="A288" s="51"/>
    </row>
    <row r="289" s="11" customFormat="1" ht="16.5">
      <c r="A289" s="51"/>
    </row>
    <row r="290" s="11" customFormat="1" ht="16.5">
      <c r="A290" s="51"/>
    </row>
    <row r="291" s="11" customFormat="1" ht="16.5">
      <c r="A291" s="51"/>
    </row>
    <row r="292" s="11" customFormat="1" ht="16.5">
      <c r="A292" s="51"/>
    </row>
    <row r="293" s="11" customFormat="1" ht="16.5">
      <c r="A293" s="51"/>
    </row>
    <row r="294" s="11" customFormat="1" ht="16.5">
      <c r="A294" s="51"/>
    </row>
    <row r="295" s="11" customFormat="1" ht="16.5">
      <c r="A295" s="51"/>
    </row>
    <row r="296" s="11" customFormat="1" ht="16.5">
      <c r="A296" s="51"/>
    </row>
    <row r="297" s="11" customFormat="1" ht="16.5">
      <c r="A297" s="51"/>
    </row>
    <row r="298" s="11" customFormat="1" ht="16.5">
      <c r="A298" s="51"/>
    </row>
    <row r="299" s="11" customFormat="1" ht="16.5">
      <c r="A299" s="51"/>
    </row>
    <row r="300" s="11" customFormat="1" ht="16.5">
      <c r="A300" s="51"/>
    </row>
    <row r="301" s="11" customFormat="1" ht="16.5">
      <c r="A301" s="51"/>
    </row>
    <row r="302" s="11" customFormat="1" ht="16.5">
      <c r="A302" s="51"/>
    </row>
    <row r="303" s="11" customFormat="1" ht="16.5">
      <c r="A303" s="51"/>
    </row>
    <row r="304" s="11" customFormat="1" ht="16.5">
      <c r="A304" s="51"/>
    </row>
    <row r="305" s="11" customFormat="1" ht="16.5">
      <c r="A305" s="51"/>
    </row>
    <row r="306" s="11" customFormat="1" ht="16.5">
      <c r="A306" s="51"/>
    </row>
    <row r="307" s="11" customFormat="1" ht="16.5">
      <c r="A307" s="51"/>
    </row>
    <row r="308" s="11" customFormat="1" ht="16.5">
      <c r="A308" s="51"/>
    </row>
    <row r="309" s="11" customFormat="1" ht="16.5">
      <c r="A309" s="51"/>
    </row>
    <row r="310" s="11" customFormat="1" ht="16.5">
      <c r="A310" s="51"/>
    </row>
    <row r="311" s="11" customFormat="1" ht="16.5">
      <c r="A311" s="51"/>
    </row>
    <row r="312" s="11" customFormat="1" ht="16.5">
      <c r="A312" s="51"/>
    </row>
    <row r="313" s="11" customFormat="1" ht="16.5">
      <c r="A313" s="51"/>
    </row>
    <row r="314" s="11" customFormat="1" ht="16.5">
      <c r="A314" s="51"/>
    </row>
    <row r="315" s="11" customFormat="1" ht="16.5">
      <c r="A315" s="51"/>
    </row>
    <row r="316" s="11" customFormat="1" ht="16.5">
      <c r="A316" s="51"/>
    </row>
    <row r="317" s="11" customFormat="1" ht="16.5">
      <c r="A317" s="51"/>
    </row>
    <row r="318" s="11" customFormat="1" ht="16.5">
      <c r="A318" s="51"/>
    </row>
    <row r="319" s="11" customFormat="1" ht="16.5">
      <c r="A319" s="51"/>
    </row>
    <row r="320" s="11" customFormat="1" ht="16.5">
      <c r="A320" s="51"/>
    </row>
    <row r="321" s="11" customFormat="1" ht="16.5">
      <c r="A321" s="51"/>
    </row>
    <row r="322" s="11" customFormat="1" ht="16.5">
      <c r="A322" s="51"/>
    </row>
    <row r="323" s="11" customFormat="1" ht="16.5">
      <c r="A323" s="51"/>
    </row>
    <row r="324" s="11" customFormat="1" ht="16.5">
      <c r="A324" s="51"/>
    </row>
    <row r="325" s="11" customFormat="1" ht="16.5">
      <c r="A325" s="51"/>
    </row>
    <row r="326" s="11" customFormat="1" ht="16.5">
      <c r="A326" s="51"/>
    </row>
    <row r="327" s="11" customFormat="1" ht="16.5">
      <c r="A327" s="51"/>
    </row>
    <row r="328" s="11" customFormat="1" ht="16.5">
      <c r="A328" s="51"/>
    </row>
    <row r="329" s="11" customFormat="1" ht="16.5">
      <c r="A329" s="51"/>
    </row>
    <row r="330" s="11" customFormat="1" ht="16.5">
      <c r="A330" s="51"/>
    </row>
    <row r="331" s="11" customFormat="1" ht="16.5">
      <c r="A331" s="51"/>
    </row>
    <row r="332" s="11" customFormat="1" ht="16.5">
      <c r="A332" s="51"/>
    </row>
    <row r="333" s="11" customFormat="1" ht="16.5">
      <c r="A333" s="51"/>
    </row>
    <row r="334" s="11" customFormat="1" ht="16.5">
      <c r="A334" s="51"/>
    </row>
    <row r="335" s="11" customFormat="1" ht="16.5">
      <c r="A335" s="51"/>
    </row>
    <row r="336" s="11" customFormat="1" ht="16.5">
      <c r="A336" s="51"/>
    </row>
    <row r="337" s="11" customFormat="1" ht="16.5">
      <c r="A337" s="51"/>
    </row>
    <row r="338" s="11" customFormat="1" ht="16.5">
      <c r="A338" s="51"/>
    </row>
    <row r="339" s="11" customFormat="1" ht="16.5">
      <c r="A339" s="51"/>
    </row>
    <row r="340" s="11" customFormat="1" ht="16.5">
      <c r="A340" s="51"/>
    </row>
    <row r="341" s="11" customFormat="1" ht="16.5">
      <c r="A341" s="51"/>
    </row>
    <row r="342" s="11" customFormat="1" ht="16.5">
      <c r="A342" s="51"/>
    </row>
    <row r="343" s="11" customFormat="1" ht="16.5">
      <c r="A343" s="51"/>
    </row>
    <row r="344" s="11" customFormat="1" ht="16.5">
      <c r="A344" s="51"/>
    </row>
    <row r="345" s="11" customFormat="1" ht="16.5">
      <c r="A345" s="51"/>
    </row>
    <row r="346" s="11" customFormat="1" ht="16.5">
      <c r="A346" s="51"/>
    </row>
    <row r="347" s="11" customFormat="1" ht="16.5">
      <c r="A347" s="51"/>
    </row>
    <row r="348" s="11" customFormat="1" ht="16.5">
      <c r="A348" s="51"/>
    </row>
    <row r="349" s="11" customFormat="1" ht="16.5">
      <c r="A349" s="51"/>
    </row>
    <row r="350" s="11" customFormat="1" ht="16.5">
      <c r="A350" s="51"/>
    </row>
    <row r="351" s="11" customFormat="1" ht="16.5">
      <c r="A351" s="51"/>
    </row>
    <row r="352" s="11" customFormat="1" ht="16.5">
      <c r="A352" s="51"/>
    </row>
    <row r="353" s="11" customFormat="1" ht="16.5">
      <c r="A353" s="51"/>
    </row>
    <row r="354" s="11" customFormat="1" ht="16.5">
      <c r="A354" s="51"/>
    </row>
    <row r="355" s="11" customFormat="1" ht="16.5">
      <c r="A355" s="51"/>
    </row>
    <row r="356" s="11" customFormat="1" ht="16.5">
      <c r="A356" s="51"/>
    </row>
    <row r="357" s="11" customFormat="1" ht="16.5">
      <c r="A357" s="51"/>
    </row>
    <row r="358" s="11" customFormat="1" ht="16.5">
      <c r="A358" s="51"/>
    </row>
    <row r="359" s="11" customFormat="1" ht="16.5">
      <c r="A359" s="51"/>
    </row>
    <row r="360" s="11" customFormat="1" ht="16.5">
      <c r="A360" s="51"/>
    </row>
    <row r="361" s="11" customFormat="1" ht="16.5">
      <c r="A361" s="51"/>
    </row>
    <row r="362" s="11" customFormat="1" ht="16.5">
      <c r="A362" s="51"/>
    </row>
    <row r="363" s="11" customFormat="1" ht="16.5">
      <c r="A363" s="51"/>
    </row>
    <row r="364" s="11" customFormat="1" ht="16.5">
      <c r="A364" s="51"/>
    </row>
    <row r="365" s="11" customFormat="1" ht="16.5">
      <c r="A365" s="51"/>
    </row>
    <row r="366" s="11" customFormat="1" ht="16.5">
      <c r="A366" s="51"/>
    </row>
    <row r="367" s="11" customFormat="1" ht="16.5">
      <c r="A367" s="51"/>
    </row>
    <row r="368" s="11" customFormat="1" ht="16.5">
      <c r="A368" s="51"/>
    </row>
    <row r="369" s="11" customFormat="1" ht="16.5">
      <c r="A369" s="51"/>
    </row>
    <row r="370" s="11" customFormat="1" ht="16.5">
      <c r="A370" s="51"/>
    </row>
    <row r="371" s="11" customFormat="1" ht="16.5">
      <c r="A371" s="51"/>
    </row>
    <row r="372" s="11" customFormat="1" ht="16.5">
      <c r="A372" s="51"/>
    </row>
    <row r="373" s="11" customFormat="1" ht="16.5">
      <c r="A373" s="51"/>
    </row>
    <row r="374" s="11" customFormat="1" ht="16.5">
      <c r="A374" s="51"/>
    </row>
    <row r="375" s="11" customFormat="1" ht="16.5">
      <c r="A375" s="51"/>
    </row>
    <row r="376" s="11" customFormat="1" ht="16.5">
      <c r="A376" s="51"/>
    </row>
    <row r="377" s="11" customFormat="1" ht="16.5">
      <c r="A377" s="51"/>
    </row>
    <row r="378" s="11" customFormat="1" ht="16.5">
      <c r="A378" s="51"/>
    </row>
    <row r="379" s="11" customFormat="1" ht="16.5">
      <c r="A379" s="51"/>
    </row>
    <row r="380" s="11" customFormat="1" ht="16.5">
      <c r="A380" s="51"/>
    </row>
    <row r="381" s="11" customFormat="1" ht="16.5">
      <c r="A381" s="51"/>
    </row>
    <row r="382" s="11" customFormat="1" ht="16.5">
      <c r="A382" s="51"/>
    </row>
    <row r="383" s="11" customFormat="1" ht="16.5">
      <c r="A383" s="51"/>
    </row>
    <row r="384" s="11" customFormat="1" ht="16.5">
      <c r="A384" s="51"/>
    </row>
    <row r="385" s="11" customFormat="1" ht="16.5">
      <c r="A385" s="51"/>
    </row>
    <row r="386" s="11" customFormat="1" ht="16.5">
      <c r="A386" s="51"/>
    </row>
    <row r="387" s="11" customFormat="1" ht="16.5">
      <c r="A387" s="51"/>
    </row>
    <row r="388" s="11" customFormat="1" ht="16.5">
      <c r="A388" s="51"/>
    </row>
    <row r="389" s="11" customFormat="1" ht="16.5">
      <c r="A389" s="51"/>
    </row>
    <row r="390" s="11" customFormat="1" ht="16.5">
      <c r="A390" s="51"/>
    </row>
    <row r="391" s="11" customFormat="1" ht="16.5">
      <c r="A391" s="51"/>
    </row>
    <row r="392" s="11" customFormat="1" ht="16.5">
      <c r="A392" s="51"/>
    </row>
    <row r="393" s="11" customFormat="1" ht="16.5">
      <c r="A393" s="51"/>
    </row>
    <row r="394" s="11" customFormat="1" ht="16.5">
      <c r="A394" s="51"/>
    </row>
    <row r="395" s="11" customFormat="1" ht="16.5">
      <c r="A395" s="51"/>
    </row>
    <row r="396" s="11" customFormat="1" ht="16.5">
      <c r="A396" s="51"/>
    </row>
    <row r="397" s="11" customFormat="1" ht="16.5">
      <c r="A397" s="51"/>
    </row>
    <row r="398" s="11" customFormat="1" ht="16.5">
      <c r="A398" s="51"/>
    </row>
    <row r="399" s="11" customFormat="1" ht="16.5">
      <c r="A399" s="51"/>
    </row>
    <row r="400" s="11" customFormat="1" ht="16.5">
      <c r="A400" s="51"/>
    </row>
    <row r="401" s="11" customFormat="1" ht="16.5">
      <c r="A401" s="51"/>
    </row>
    <row r="402" s="11" customFormat="1" ht="16.5">
      <c r="A402" s="51"/>
    </row>
    <row r="403" s="11" customFormat="1" ht="16.5">
      <c r="A403" s="51"/>
    </row>
    <row r="404" s="11" customFormat="1" ht="16.5">
      <c r="A404" s="51"/>
    </row>
    <row r="405" s="11" customFormat="1" ht="16.5">
      <c r="A405" s="51"/>
    </row>
    <row r="406" s="11" customFormat="1" ht="16.5">
      <c r="A406" s="51"/>
    </row>
    <row r="407" s="11" customFormat="1" ht="16.5">
      <c r="A407" s="51"/>
    </row>
    <row r="408" s="11" customFormat="1" ht="16.5">
      <c r="A408" s="51"/>
    </row>
    <row r="409" s="11" customFormat="1" ht="16.5">
      <c r="A409" s="51"/>
    </row>
    <row r="410" s="11" customFormat="1" ht="16.5">
      <c r="A410" s="51"/>
    </row>
    <row r="411" s="11" customFormat="1" ht="16.5">
      <c r="A411" s="51"/>
    </row>
    <row r="412" s="11" customFormat="1" ht="16.5">
      <c r="A412" s="51"/>
    </row>
    <row r="413" s="11" customFormat="1" ht="16.5">
      <c r="A413" s="51"/>
    </row>
    <row r="414" s="11" customFormat="1" ht="16.5">
      <c r="A414" s="51"/>
    </row>
    <row r="415" s="11" customFormat="1" ht="16.5">
      <c r="A415" s="51"/>
    </row>
    <row r="416" s="11" customFormat="1" ht="16.5">
      <c r="A416" s="51"/>
    </row>
    <row r="417" s="11" customFormat="1" ht="16.5">
      <c r="A417" s="51"/>
    </row>
    <row r="418" s="11" customFormat="1" ht="16.5">
      <c r="A418" s="51"/>
    </row>
    <row r="419" s="11" customFormat="1" ht="16.5">
      <c r="A419" s="51"/>
    </row>
    <row r="420" s="11" customFormat="1" ht="16.5">
      <c r="A420" s="51"/>
    </row>
    <row r="421" s="11" customFormat="1" ht="16.5">
      <c r="A421" s="51"/>
    </row>
    <row r="422" s="11" customFormat="1" ht="16.5">
      <c r="A422" s="51"/>
    </row>
    <row r="423" s="11" customFormat="1" ht="16.5">
      <c r="A423" s="51"/>
    </row>
    <row r="424" s="11" customFormat="1" ht="16.5">
      <c r="A424" s="51"/>
    </row>
    <row r="425" s="11" customFormat="1" ht="16.5">
      <c r="A425" s="51"/>
    </row>
    <row r="426" s="11" customFormat="1" ht="16.5">
      <c r="A426" s="51"/>
    </row>
    <row r="427" s="11" customFormat="1" ht="16.5">
      <c r="A427" s="51"/>
    </row>
    <row r="428" s="11" customFormat="1" ht="16.5">
      <c r="A428" s="51"/>
    </row>
    <row r="429" s="11" customFormat="1" ht="16.5">
      <c r="A429" s="51"/>
    </row>
    <row r="430" s="11" customFormat="1" ht="16.5">
      <c r="A430" s="51"/>
    </row>
    <row r="431" s="11" customFormat="1" ht="16.5">
      <c r="A431" s="51"/>
    </row>
    <row r="432" s="11" customFormat="1" ht="16.5">
      <c r="A432" s="51"/>
    </row>
    <row r="433" s="11" customFormat="1" ht="16.5">
      <c r="A433" s="51"/>
    </row>
    <row r="434" s="11" customFormat="1" ht="16.5">
      <c r="A434" s="51"/>
    </row>
    <row r="435" s="11" customFormat="1" ht="16.5">
      <c r="A435" s="51"/>
    </row>
    <row r="436" s="11" customFormat="1" ht="16.5">
      <c r="A436" s="51"/>
    </row>
    <row r="437" s="11" customFormat="1" ht="16.5">
      <c r="A437" s="51"/>
    </row>
    <row r="438" s="11" customFormat="1" ht="16.5">
      <c r="A438" s="51"/>
    </row>
    <row r="439" s="11" customFormat="1" ht="16.5">
      <c r="A439" s="51"/>
    </row>
    <row r="440" s="11" customFormat="1" ht="16.5">
      <c r="A440" s="51"/>
    </row>
    <row r="441" s="11" customFormat="1" ht="16.5">
      <c r="A441" s="51"/>
    </row>
    <row r="442" s="11" customFormat="1" ht="16.5">
      <c r="A442" s="51"/>
    </row>
    <row r="443" s="11" customFormat="1" ht="16.5">
      <c r="A443" s="51"/>
    </row>
    <row r="444" s="11" customFormat="1" ht="16.5">
      <c r="A444" s="51"/>
    </row>
    <row r="445" s="11" customFormat="1" ht="16.5">
      <c r="A445" s="51"/>
    </row>
    <row r="446" s="11" customFormat="1" ht="16.5">
      <c r="A446" s="51"/>
    </row>
    <row r="447" s="11" customFormat="1" ht="16.5">
      <c r="A447" s="51"/>
    </row>
    <row r="448" s="11" customFormat="1" ht="16.5">
      <c r="A448" s="51"/>
    </row>
    <row r="449" s="11" customFormat="1" ht="16.5">
      <c r="A449" s="51"/>
    </row>
    <row r="450" s="11" customFormat="1" ht="16.5">
      <c r="A450" s="51"/>
    </row>
    <row r="451" s="11" customFormat="1" ht="16.5">
      <c r="A451" s="51"/>
    </row>
    <row r="452" s="11" customFormat="1" ht="16.5">
      <c r="A452" s="51"/>
    </row>
    <row r="453" s="11" customFormat="1" ht="16.5">
      <c r="A453" s="51"/>
    </row>
    <row r="454" s="11" customFormat="1" ht="16.5">
      <c r="A454" s="51"/>
    </row>
    <row r="455" s="11" customFormat="1" ht="16.5">
      <c r="A455" s="51"/>
    </row>
    <row r="456" s="11" customFormat="1" ht="16.5">
      <c r="A456" s="51"/>
    </row>
    <row r="457" s="11" customFormat="1" ht="16.5">
      <c r="A457" s="51"/>
    </row>
    <row r="458" s="11" customFormat="1" ht="16.5">
      <c r="A458" s="51"/>
    </row>
    <row r="459" s="11" customFormat="1" ht="16.5">
      <c r="A459" s="51"/>
    </row>
    <row r="460" s="11" customFormat="1" ht="16.5">
      <c r="A460" s="51"/>
    </row>
    <row r="461" s="11" customFormat="1" ht="16.5">
      <c r="A461" s="51"/>
    </row>
    <row r="462" s="11" customFormat="1" ht="16.5">
      <c r="A462" s="51"/>
    </row>
    <row r="463" s="11" customFormat="1" ht="16.5">
      <c r="A463" s="51"/>
    </row>
    <row r="464" s="11" customFormat="1" ht="16.5">
      <c r="A464" s="51"/>
    </row>
    <row r="465" s="11" customFormat="1" ht="16.5">
      <c r="A465" s="51"/>
    </row>
    <row r="466" s="11" customFormat="1" ht="16.5">
      <c r="A466" s="51"/>
    </row>
    <row r="467" s="11" customFormat="1" ht="16.5">
      <c r="A467" s="51"/>
    </row>
    <row r="468" s="11" customFormat="1" ht="16.5">
      <c r="A468" s="51"/>
    </row>
    <row r="469" s="11" customFormat="1" ht="16.5">
      <c r="A469" s="51"/>
    </row>
    <row r="470" s="11" customFormat="1" ht="16.5">
      <c r="A470" s="51"/>
    </row>
    <row r="471" s="11" customFormat="1" ht="16.5">
      <c r="A471" s="51"/>
    </row>
    <row r="472" s="11" customFormat="1" ht="16.5">
      <c r="A472" s="51"/>
    </row>
    <row r="473" s="11" customFormat="1" ht="16.5">
      <c r="A473" s="51"/>
    </row>
    <row r="474" s="11" customFormat="1" ht="16.5">
      <c r="A474" s="51"/>
    </row>
    <row r="475" s="11" customFormat="1" ht="16.5">
      <c r="A475" s="51"/>
    </row>
    <row r="476" s="11" customFormat="1" ht="16.5">
      <c r="A476" s="51"/>
    </row>
    <row r="477" s="11" customFormat="1" ht="16.5">
      <c r="A477" s="51"/>
    </row>
    <row r="478" s="11" customFormat="1" ht="16.5">
      <c r="A478" s="51"/>
    </row>
    <row r="479" s="11" customFormat="1" ht="16.5">
      <c r="A479" s="51"/>
    </row>
    <row r="480" s="11" customFormat="1" ht="16.5">
      <c r="A480" s="51"/>
    </row>
    <row r="481" s="11" customFormat="1" ht="16.5">
      <c r="A481" s="51"/>
    </row>
    <row r="482" s="11" customFormat="1" ht="16.5">
      <c r="A482" s="51"/>
    </row>
    <row r="483" s="11" customFormat="1" ht="16.5">
      <c r="A483" s="51"/>
    </row>
    <row r="484" s="11" customFormat="1" ht="16.5">
      <c r="A484" s="51"/>
    </row>
    <row r="485" s="11" customFormat="1" ht="16.5">
      <c r="A485" s="51"/>
    </row>
    <row r="486" s="11" customFormat="1" ht="16.5">
      <c r="A486" s="51"/>
    </row>
    <row r="487" s="11" customFormat="1" ht="16.5">
      <c r="A487" s="51"/>
    </row>
    <row r="488" s="11" customFormat="1" ht="16.5">
      <c r="A488" s="51"/>
    </row>
    <row r="489" s="11" customFormat="1" ht="16.5">
      <c r="A489" s="51"/>
    </row>
    <row r="490" s="11" customFormat="1" ht="16.5">
      <c r="A490" s="51"/>
    </row>
    <row r="491" s="11" customFormat="1" ht="16.5">
      <c r="A491" s="51"/>
    </row>
    <row r="492" s="11" customFormat="1" ht="16.5">
      <c r="A492" s="51"/>
    </row>
    <row r="493" s="11" customFormat="1" ht="16.5">
      <c r="A493" s="51"/>
    </row>
    <row r="494" s="11" customFormat="1" ht="16.5">
      <c r="A494" s="51"/>
    </row>
    <row r="495" s="11" customFormat="1" ht="16.5">
      <c r="A495" s="51"/>
    </row>
    <row r="496" s="11" customFormat="1" ht="16.5">
      <c r="A496" s="51"/>
    </row>
    <row r="497" s="11" customFormat="1" ht="16.5">
      <c r="A497" s="51"/>
    </row>
    <row r="498" s="11" customFormat="1" ht="16.5">
      <c r="A498" s="51"/>
    </row>
    <row r="499" s="11" customFormat="1" ht="16.5">
      <c r="A499" s="51"/>
    </row>
    <row r="500" s="11" customFormat="1" ht="16.5">
      <c r="A500" s="51"/>
    </row>
    <row r="501" s="11" customFormat="1" ht="16.5">
      <c r="A501" s="51"/>
    </row>
    <row r="502" s="11" customFormat="1" ht="16.5">
      <c r="A502" s="51"/>
    </row>
    <row r="503" s="11" customFormat="1" ht="16.5">
      <c r="A503" s="51"/>
    </row>
    <row r="504" s="11" customFormat="1" ht="16.5">
      <c r="A504" s="51"/>
    </row>
    <row r="505" s="11" customFormat="1" ht="16.5">
      <c r="A505" s="51"/>
    </row>
    <row r="506" s="11" customFormat="1" ht="16.5">
      <c r="A506" s="51"/>
    </row>
    <row r="507" s="11" customFormat="1" ht="16.5">
      <c r="A507" s="51"/>
    </row>
    <row r="508" s="11" customFormat="1" ht="16.5">
      <c r="A508" s="51"/>
    </row>
    <row r="509" s="11" customFormat="1" ht="16.5">
      <c r="A509" s="51"/>
    </row>
    <row r="510" s="11" customFormat="1" ht="16.5">
      <c r="A510" s="51"/>
    </row>
    <row r="511" s="11" customFormat="1" ht="16.5">
      <c r="A511" s="51"/>
    </row>
    <row r="512" s="11" customFormat="1" ht="16.5">
      <c r="A512" s="51"/>
    </row>
    <row r="513" s="11" customFormat="1" ht="16.5">
      <c r="A513" s="51"/>
    </row>
    <row r="514" s="11" customFormat="1" ht="16.5">
      <c r="A514" s="51"/>
    </row>
    <row r="515" s="11" customFormat="1" ht="16.5">
      <c r="A515" s="51"/>
    </row>
    <row r="516" s="11" customFormat="1" ht="16.5">
      <c r="A516" s="51"/>
    </row>
    <row r="517" s="11" customFormat="1" ht="16.5">
      <c r="A517" s="51"/>
    </row>
    <row r="518" s="11" customFormat="1" ht="16.5">
      <c r="A518" s="51"/>
    </row>
    <row r="519" s="11" customFormat="1" ht="16.5">
      <c r="A519" s="51"/>
    </row>
    <row r="520" s="11" customFormat="1" ht="16.5">
      <c r="A520" s="51"/>
    </row>
    <row r="521" s="11" customFormat="1" ht="16.5">
      <c r="A521" s="51"/>
    </row>
    <row r="522" s="11" customFormat="1" ht="16.5">
      <c r="A522" s="51"/>
    </row>
    <row r="523" s="11" customFormat="1" ht="16.5">
      <c r="A523" s="51"/>
    </row>
    <row r="524" s="11" customFormat="1" ht="16.5">
      <c r="A524" s="51"/>
    </row>
    <row r="525" s="11" customFormat="1" ht="16.5">
      <c r="A525" s="51"/>
    </row>
    <row r="526" s="11" customFormat="1" ht="16.5">
      <c r="A526" s="51"/>
    </row>
    <row r="527" s="11" customFormat="1" ht="16.5">
      <c r="A527" s="51"/>
    </row>
    <row r="528" s="11" customFormat="1" ht="16.5">
      <c r="A528" s="51"/>
    </row>
    <row r="529" s="11" customFormat="1" ht="16.5">
      <c r="A529" s="51"/>
    </row>
    <row r="530" s="11" customFormat="1" ht="16.5">
      <c r="A530" s="51"/>
    </row>
    <row r="531" s="11" customFormat="1" ht="16.5">
      <c r="A531" s="51"/>
    </row>
    <row r="532" s="11" customFormat="1" ht="16.5">
      <c r="A532" s="51"/>
    </row>
    <row r="533" s="11" customFormat="1" ht="16.5">
      <c r="A533" s="51"/>
    </row>
    <row r="534" s="11" customFormat="1" ht="16.5">
      <c r="A534" s="51"/>
    </row>
    <row r="535" s="11" customFormat="1" ht="16.5">
      <c r="A535" s="51"/>
    </row>
    <row r="536" s="11" customFormat="1" ht="16.5">
      <c r="A536" s="51"/>
    </row>
    <row r="537" s="11" customFormat="1" ht="16.5">
      <c r="A537" s="51"/>
    </row>
    <row r="538" s="11" customFormat="1" ht="16.5">
      <c r="A538" s="51"/>
    </row>
    <row r="539" s="11" customFormat="1" ht="16.5">
      <c r="A539" s="51"/>
    </row>
    <row r="540" s="11" customFormat="1" ht="16.5">
      <c r="A540" s="51"/>
    </row>
    <row r="541" s="11" customFormat="1" ht="16.5">
      <c r="A541" s="51"/>
    </row>
    <row r="542" s="11" customFormat="1" ht="16.5">
      <c r="A542" s="51"/>
    </row>
    <row r="543" s="11" customFormat="1" ht="16.5">
      <c r="A543" s="51"/>
    </row>
    <row r="544" s="11" customFormat="1" ht="16.5">
      <c r="A544" s="51"/>
    </row>
    <row r="545" s="11" customFormat="1" ht="16.5">
      <c r="A545" s="51"/>
    </row>
    <row r="546" s="11" customFormat="1" ht="16.5">
      <c r="A546" s="51"/>
    </row>
    <row r="547" s="11" customFormat="1" ht="16.5">
      <c r="A547" s="51"/>
    </row>
    <row r="548" s="11" customFormat="1" ht="16.5">
      <c r="A548" s="51"/>
    </row>
    <row r="549" s="11" customFormat="1" ht="16.5">
      <c r="A549" s="51"/>
    </row>
    <row r="550" s="11" customFormat="1" ht="16.5">
      <c r="A550" s="51"/>
    </row>
    <row r="551" s="11" customFormat="1" ht="16.5">
      <c r="A551" s="51"/>
    </row>
    <row r="552" s="11" customFormat="1" ht="16.5">
      <c r="A552" s="51"/>
    </row>
    <row r="553" s="11" customFormat="1" ht="16.5">
      <c r="A553" s="51"/>
    </row>
    <row r="554" s="11" customFormat="1" ht="16.5">
      <c r="A554" s="51"/>
    </row>
    <row r="555" s="11" customFormat="1" ht="16.5">
      <c r="A555" s="51"/>
    </row>
    <row r="556" s="11" customFormat="1" ht="16.5">
      <c r="A556" s="51"/>
    </row>
    <row r="557" s="11" customFormat="1" ht="16.5">
      <c r="A557" s="51"/>
    </row>
    <row r="558" s="11" customFormat="1" ht="16.5">
      <c r="A558" s="51"/>
    </row>
    <row r="559" s="11" customFormat="1" ht="16.5">
      <c r="A559" s="51"/>
    </row>
    <row r="560" s="11" customFormat="1" ht="16.5">
      <c r="A560" s="51"/>
    </row>
    <row r="561" s="11" customFormat="1" ht="16.5">
      <c r="A561" s="51"/>
    </row>
    <row r="562" s="11" customFormat="1" ht="16.5">
      <c r="A562" s="51"/>
    </row>
    <row r="563" s="11" customFormat="1" ht="16.5">
      <c r="A563" s="51"/>
    </row>
    <row r="564" s="11" customFormat="1" ht="16.5">
      <c r="A564" s="51"/>
    </row>
    <row r="565" s="11" customFormat="1" ht="16.5">
      <c r="A565" s="51"/>
    </row>
    <row r="566" s="11" customFormat="1" ht="16.5">
      <c r="A566" s="51"/>
    </row>
    <row r="567" s="11" customFormat="1" ht="16.5">
      <c r="A567" s="51"/>
    </row>
    <row r="568" s="11" customFormat="1" ht="16.5">
      <c r="A568" s="51"/>
    </row>
  </sheetData>
  <sheetProtection/>
  <mergeCells count="5">
    <mergeCell ref="F3:H3"/>
    <mergeCell ref="C76:F76"/>
    <mergeCell ref="C75:F75"/>
    <mergeCell ref="A65:G65"/>
    <mergeCell ref="B66:G66"/>
  </mergeCells>
  <printOptions/>
  <pageMargins left="0.22" right="0.2" top="0.4" bottom="0.17" header="0.35" footer="0.17"/>
  <pageSetup horizontalDpi="120" verticalDpi="120" orientation="portrait" paperSize="9" scale="97" r:id="rId1"/>
  <rowBreaks count="1" manualBreakCount="1">
    <brk id="46" max="7" man="1"/>
  </rowBreaks>
  <colBreaks count="1" manualBreakCount="1">
    <brk id="7" max="42" man="1"/>
  </colBreaks>
</worksheet>
</file>

<file path=xl/worksheets/sheet15.xml><?xml version="1.0" encoding="utf-8"?>
<worksheet xmlns="http://schemas.openxmlformats.org/spreadsheetml/2006/main" xmlns:r="http://schemas.openxmlformats.org/officeDocument/2006/relationships">
  <sheetPr>
    <tabColor indexed="36"/>
  </sheetPr>
  <dimension ref="A1:G38"/>
  <sheetViews>
    <sheetView zoomScalePageLayoutView="0" workbookViewId="0" topLeftCell="A1">
      <selection activeCell="J20" sqref="J20"/>
    </sheetView>
  </sheetViews>
  <sheetFormatPr defaultColWidth="9.140625" defaultRowHeight="12.75"/>
  <cols>
    <col min="1" max="1" width="5.8515625" style="0" customWidth="1"/>
    <col min="2" max="2" width="33.00390625" style="0" customWidth="1"/>
    <col min="3" max="3" width="18.00390625" style="0" customWidth="1"/>
    <col min="4" max="4" width="17.140625" style="0" customWidth="1"/>
    <col min="5" max="5" width="18.421875" style="0" customWidth="1"/>
    <col min="6" max="6" width="17.8515625" style="0" customWidth="1"/>
    <col min="7" max="7" width="18.140625" style="0" customWidth="1"/>
  </cols>
  <sheetData>
    <row r="1" spans="1:7" ht="15.75">
      <c r="A1" s="658" t="s">
        <v>736</v>
      </c>
      <c r="B1" s="659"/>
      <c r="C1" s="659"/>
      <c r="D1" s="659"/>
      <c r="E1" s="659"/>
      <c r="F1" s="659"/>
      <c r="G1" s="660"/>
    </row>
    <row r="2" spans="1:7" ht="45.75" customHeight="1">
      <c r="A2" s="330" t="s">
        <v>1450</v>
      </c>
      <c r="B2" s="331" t="s">
        <v>1451</v>
      </c>
      <c r="C2" s="333" t="s">
        <v>1548</v>
      </c>
      <c r="D2" s="333" t="s">
        <v>1452</v>
      </c>
      <c r="E2" s="331" t="s">
        <v>1453</v>
      </c>
      <c r="F2" s="332" t="s">
        <v>1041</v>
      </c>
      <c r="G2" s="334" t="s">
        <v>1454</v>
      </c>
    </row>
    <row r="3" spans="1:7" ht="12.75">
      <c r="A3" s="327"/>
      <c r="B3" s="121"/>
      <c r="C3" s="327"/>
      <c r="D3" s="327"/>
      <c r="E3" s="327"/>
      <c r="F3" s="399"/>
      <c r="G3" s="327"/>
    </row>
    <row r="4" spans="1:7" ht="15">
      <c r="A4" s="327">
        <v>1</v>
      </c>
      <c r="B4" s="123" t="s">
        <v>1455</v>
      </c>
      <c r="C4" s="335">
        <v>257410.54</v>
      </c>
      <c r="D4" s="335">
        <f>55581.45+340000</f>
        <v>395581.45</v>
      </c>
      <c r="E4" s="336">
        <f aca="true" t="shared" si="0" ref="E4:E11">SUM(C4+D4)</f>
        <v>652991.99</v>
      </c>
      <c r="F4" s="335">
        <v>573807.25</v>
      </c>
      <c r="G4" s="336">
        <f>E4-F4</f>
        <v>79184.73999999999</v>
      </c>
    </row>
    <row r="5" spans="1:7" ht="15">
      <c r="A5" s="327">
        <v>2</v>
      </c>
      <c r="B5" s="123" t="s">
        <v>1547</v>
      </c>
      <c r="C5" s="335">
        <v>2688954.77</v>
      </c>
      <c r="D5" s="335">
        <v>2420863</v>
      </c>
      <c r="E5" s="336">
        <f t="shared" si="0"/>
        <v>5109817.77</v>
      </c>
      <c r="F5" s="335">
        <v>2333123.01</v>
      </c>
      <c r="G5" s="336">
        <f aca="true" t="shared" si="1" ref="G5:G22">E5-F5</f>
        <v>2776694.76</v>
      </c>
    </row>
    <row r="6" spans="1:7" ht="15">
      <c r="A6" s="327">
        <f>A5+1</f>
        <v>3</v>
      </c>
      <c r="B6" s="123" t="s">
        <v>1456</v>
      </c>
      <c r="C6" s="335">
        <v>939889.73</v>
      </c>
      <c r="D6" s="335">
        <v>527872.72</v>
      </c>
      <c r="E6" s="336">
        <f t="shared" si="0"/>
        <v>1467762.45</v>
      </c>
      <c r="F6" s="335">
        <v>908470.81</v>
      </c>
      <c r="G6" s="336">
        <f t="shared" si="1"/>
        <v>559291.6399999999</v>
      </c>
    </row>
    <row r="7" spans="1:7" ht="15">
      <c r="A7" s="327">
        <f>A6+1</f>
        <v>4</v>
      </c>
      <c r="B7" s="123" t="s">
        <v>1457</v>
      </c>
      <c r="C7" s="335">
        <v>54506.25</v>
      </c>
      <c r="D7" s="335">
        <v>13600</v>
      </c>
      <c r="E7" s="336">
        <f t="shared" si="0"/>
        <v>68106.25</v>
      </c>
      <c r="F7" s="335">
        <v>27212.62</v>
      </c>
      <c r="G7" s="336">
        <f t="shared" si="1"/>
        <v>40893.630000000005</v>
      </c>
    </row>
    <row r="8" spans="1:7" ht="15">
      <c r="A8" s="327">
        <f>A7+1</f>
        <v>5</v>
      </c>
      <c r="B8" s="123" t="s">
        <v>1458</v>
      </c>
      <c r="C8" s="335">
        <v>3992016.59</v>
      </c>
      <c r="D8" s="335">
        <v>5119214.69</v>
      </c>
      <c r="E8" s="336">
        <f t="shared" si="0"/>
        <v>9111231.280000001</v>
      </c>
      <c r="F8" s="335">
        <v>2030737.11</v>
      </c>
      <c r="G8" s="336">
        <f t="shared" si="1"/>
        <v>7080494.170000001</v>
      </c>
    </row>
    <row r="9" spans="1:7" ht="15">
      <c r="A9" s="327">
        <f>A8+1</f>
        <v>6</v>
      </c>
      <c r="B9" s="123" t="s">
        <v>1459</v>
      </c>
      <c r="C9" s="335">
        <v>801861.03</v>
      </c>
      <c r="D9" s="335">
        <v>839663.84</v>
      </c>
      <c r="E9" s="336">
        <f t="shared" si="0"/>
        <v>1641524.87</v>
      </c>
      <c r="F9" s="335">
        <v>788880.78</v>
      </c>
      <c r="G9" s="336">
        <f t="shared" si="1"/>
        <v>852644.0900000001</v>
      </c>
    </row>
    <row r="10" spans="1:7" ht="15">
      <c r="A10" s="327">
        <f>A9+1</f>
        <v>7</v>
      </c>
      <c r="B10" s="123" t="s">
        <v>1460</v>
      </c>
      <c r="C10" s="335">
        <v>3112456.07</v>
      </c>
      <c r="D10" s="335">
        <v>27344027.77</v>
      </c>
      <c r="E10" s="336">
        <f t="shared" si="0"/>
        <v>30456483.84</v>
      </c>
      <c r="F10" s="335">
        <v>4648256.29</v>
      </c>
      <c r="G10" s="336">
        <f t="shared" si="1"/>
        <v>25808227.55</v>
      </c>
    </row>
    <row r="11" spans="1:7" ht="15">
      <c r="A11" s="327">
        <v>8</v>
      </c>
      <c r="B11" s="123" t="s">
        <v>1037</v>
      </c>
      <c r="C11" s="335"/>
      <c r="D11" s="335">
        <f>208+830.61</f>
        <v>1038.6100000000001</v>
      </c>
      <c r="E11" s="336">
        <f t="shared" si="0"/>
        <v>1038.6100000000001</v>
      </c>
      <c r="F11" s="335">
        <v>0</v>
      </c>
      <c r="G11" s="336">
        <f t="shared" si="1"/>
        <v>1038.6100000000001</v>
      </c>
    </row>
    <row r="12" spans="1:7" ht="15.75">
      <c r="A12" s="327"/>
      <c r="B12" s="124" t="s">
        <v>1096</v>
      </c>
      <c r="C12" s="337">
        <f>SUM(C4:C11)</f>
        <v>11847094.98</v>
      </c>
      <c r="D12" s="337">
        <f>SUM(D4:D11)</f>
        <v>36661862.08</v>
      </c>
      <c r="E12" s="338">
        <f>C12+D12</f>
        <v>48508957.06</v>
      </c>
      <c r="F12" s="337">
        <f>SUM(F4:F11)</f>
        <v>11310487.870000001</v>
      </c>
      <c r="G12" s="338">
        <f t="shared" si="1"/>
        <v>37198469.19</v>
      </c>
    </row>
    <row r="13" spans="1:7" ht="15">
      <c r="A13" s="327">
        <v>9</v>
      </c>
      <c r="B13" s="123" t="s">
        <v>1461</v>
      </c>
      <c r="C13" s="335">
        <v>0</v>
      </c>
      <c r="D13" s="335">
        <v>1118648.82</v>
      </c>
      <c r="E13" s="336">
        <f>SUM(C13+D13)</f>
        <v>1118648.82</v>
      </c>
      <c r="F13" s="335">
        <v>0</v>
      </c>
      <c r="G13" s="336">
        <f t="shared" si="1"/>
        <v>1118648.82</v>
      </c>
    </row>
    <row r="14" spans="1:7" ht="15">
      <c r="A14" s="327">
        <v>10</v>
      </c>
      <c r="B14" s="123" t="s">
        <v>1038</v>
      </c>
      <c r="C14" s="335">
        <v>0</v>
      </c>
      <c r="D14" s="335">
        <v>540003.84</v>
      </c>
      <c r="E14" s="336">
        <f>SUM(C14+D14)</f>
        <v>540003.84</v>
      </c>
      <c r="F14" s="335">
        <v>0</v>
      </c>
      <c r="G14" s="336">
        <f t="shared" si="1"/>
        <v>540003.84</v>
      </c>
    </row>
    <row r="15" spans="1:7" ht="15.75">
      <c r="A15" s="119"/>
      <c r="B15" s="124" t="s">
        <v>1453</v>
      </c>
      <c r="C15" s="337">
        <f>SUM(C12:C14)</f>
        <v>11847094.98</v>
      </c>
      <c r="D15" s="337">
        <f>SUM(D12:D14)</f>
        <v>38320514.74</v>
      </c>
      <c r="E15" s="338">
        <f>SUM(E12:E14)</f>
        <v>50167609.720000006</v>
      </c>
      <c r="F15" s="337">
        <f>SUM(F12:F14)</f>
        <v>11310487.870000001</v>
      </c>
      <c r="G15" s="338">
        <f>SUM(G12:G14)</f>
        <v>38857121.85</v>
      </c>
    </row>
    <row r="16" spans="1:7" ht="15">
      <c r="A16" s="327">
        <v>11</v>
      </c>
      <c r="B16" s="123" t="s">
        <v>1462</v>
      </c>
      <c r="C16" s="335">
        <v>709435.26</v>
      </c>
      <c r="D16" s="335">
        <v>4445835.27</v>
      </c>
      <c r="E16" s="336">
        <f>SUM(C16+D16)</f>
        <v>5155270.529999999</v>
      </c>
      <c r="F16" s="335">
        <v>521162.16</v>
      </c>
      <c r="G16" s="336">
        <f t="shared" si="1"/>
        <v>4634108.369999999</v>
      </c>
    </row>
    <row r="17" spans="1:7" ht="15">
      <c r="A17" s="327">
        <v>12</v>
      </c>
      <c r="B17" s="123" t="s">
        <v>1463</v>
      </c>
      <c r="C17" s="335">
        <v>3207459.25</v>
      </c>
      <c r="D17" s="335">
        <v>2266054.45</v>
      </c>
      <c r="E17" s="336">
        <f>SUM(C17+D17)</f>
        <v>5473513.7</v>
      </c>
      <c r="F17" s="335">
        <v>3812314.43</v>
      </c>
      <c r="G17" s="336">
        <f t="shared" si="1"/>
        <v>1661199.27</v>
      </c>
    </row>
    <row r="18" spans="1:7" ht="15">
      <c r="A18" s="327">
        <v>13</v>
      </c>
      <c r="B18" s="123" t="s">
        <v>1464</v>
      </c>
      <c r="C18" s="335">
        <v>6185668.63</v>
      </c>
      <c r="D18" s="335">
        <v>0</v>
      </c>
      <c r="E18" s="336">
        <f>SUM(C18+D18)</f>
        <v>6185668.63</v>
      </c>
      <c r="F18" s="335">
        <f>SUM(D18+E18)</f>
        <v>6185668.63</v>
      </c>
      <c r="G18" s="336">
        <f t="shared" si="1"/>
        <v>0</v>
      </c>
    </row>
    <row r="19" spans="1:7" ht="15.75">
      <c r="A19" s="327"/>
      <c r="B19" s="124" t="s">
        <v>1096</v>
      </c>
      <c r="C19" s="337">
        <f>SUM(C16:C18)</f>
        <v>10102563.14</v>
      </c>
      <c r="D19" s="337">
        <f>SUM(D16:D18)</f>
        <v>6711889.72</v>
      </c>
      <c r="E19" s="338">
        <f>SUM(E16:E18)</f>
        <v>16814452.86</v>
      </c>
      <c r="F19" s="337">
        <f>SUM(F16:F18)</f>
        <v>10519145.219999999</v>
      </c>
      <c r="G19" s="338">
        <f>SUM(G16:G18)</f>
        <v>6295307.639999999</v>
      </c>
    </row>
    <row r="20" spans="1:7" ht="15">
      <c r="A20" s="327">
        <v>14</v>
      </c>
      <c r="B20" s="123" t="s">
        <v>1465</v>
      </c>
      <c r="C20" s="335">
        <v>244491.33</v>
      </c>
      <c r="D20" s="335">
        <v>230388.19</v>
      </c>
      <c r="E20" s="336">
        <f>SUM(C20+D20)</f>
        <v>474879.52</v>
      </c>
      <c r="F20" s="335">
        <v>259462.11</v>
      </c>
      <c r="G20" s="336">
        <f>E20-F20</f>
        <v>215417.41000000003</v>
      </c>
    </row>
    <row r="21" spans="1:7" ht="15">
      <c r="A21" s="327">
        <v>15</v>
      </c>
      <c r="B21" s="123" t="s">
        <v>1466</v>
      </c>
      <c r="C21" s="335">
        <v>13763.28</v>
      </c>
      <c r="D21" s="335">
        <v>148314</v>
      </c>
      <c r="E21" s="336">
        <f>SUM(C21+D21)</f>
        <v>162077.28</v>
      </c>
      <c r="F21" s="335">
        <v>89422.7</v>
      </c>
      <c r="G21" s="336">
        <f t="shared" si="1"/>
        <v>72654.58</v>
      </c>
    </row>
    <row r="22" spans="1:7" ht="15.75">
      <c r="A22" s="328"/>
      <c r="B22" s="133" t="s">
        <v>1096</v>
      </c>
      <c r="C22" s="339">
        <f>SUM(C20:C21)</f>
        <v>258254.61</v>
      </c>
      <c r="D22" s="339">
        <f>SUM(D20:D21)</f>
        <v>378702.19</v>
      </c>
      <c r="E22" s="340">
        <f>SUM(C22+D22)</f>
        <v>636956.8</v>
      </c>
      <c r="F22" s="339">
        <f>SUM(F20:F21)</f>
        <v>348884.81</v>
      </c>
      <c r="G22" s="340">
        <f t="shared" si="1"/>
        <v>288071.99000000005</v>
      </c>
    </row>
    <row r="23" spans="1:7" ht="15">
      <c r="A23" s="329">
        <v>16</v>
      </c>
      <c r="B23" s="123" t="s">
        <v>1467</v>
      </c>
      <c r="C23" s="400">
        <v>2203869.46</v>
      </c>
      <c r="D23" s="335">
        <v>122882.94</v>
      </c>
      <c r="E23" s="401">
        <f>C23+D23</f>
        <v>2326752.4</v>
      </c>
      <c r="F23" s="400">
        <f>'[4]2010-11'!$E$20</f>
        <v>1971045.9019999998</v>
      </c>
      <c r="G23" s="402">
        <f>E23-F23</f>
        <v>355706.49800000014</v>
      </c>
    </row>
    <row r="24" spans="1:7" ht="16.5" thickBot="1">
      <c r="A24" s="327"/>
      <c r="B24" s="119" t="s">
        <v>1263</v>
      </c>
      <c r="C24" s="341">
        <f>C12+C19+C22+C23</f>
        <v>24411782.19</v>
      </c>
      <c r="D24" s="342">
        <f>D15+D19+D22+D23</f>
        <v>45533989.589999996</v>
      </c>
      <c r="E24" s="342">
        <f>E15+E19+E22+E23</f>
        <v>69945771.78000002</v>
      </c>
      <c r="F24" s="342">
        <f>F15+F19+F22+F23</f>
        <v>24149563.801999997</v>
      </c>
      <c r="G24" s="343">
        <f>E24-F24</f>
        <v>45796207.978000015</v>
      </c>
    </row>
    <row r="25" spans="1:7" ht="16.5" thickTop="1">
      <c r="A25" s="122"/>
      <c r="B25" s="120"/>
      <c r="C25" s="394"/>
      <c r="D25" s="395"/>
      <c r="E25" s="395"/>
      <c r="F25" s="395"/>
      <c r="G25" s="396"/>
    </row>
    <row r="26" spans="1:7" ht="15.75">
      <c r="A26" s="122"/>
      <c r="B26" s="120"/>
      <c r="C26" s="394"/>
      <c r="D26" s="395"/>
      <c r="E26" s="395"/>
      <c r="F26" s="395"/>
      <c r="G26" s="396"/>
    </row>
    <row r="27" spans="1:7" ht="15.75" customHeight="1">
      <c r="A27" s="122"/>
      <c r="B27" s="417"/>
      <c r="C27" s="417"/>
      <c r="D27" s="417"/>
      <c r="E27" s="417"/>
      <c r="F27" s="418"/>
      <c r="G27" s="417"/>
    </row>
    <row r="28" spans="1:7" ht="15.75">
      <c r="A28" s="122"/>
      <c r="B28" s="120"/>
      <c r="C28" s="394"/>
      <c r="D28" s="395"/>
      <c r="E28" s="395"/>
      <c r="F28" s="395"/>
      <c r="G28" s="396"/>
    </row>
    <row r="29" spans="1:7" ht="15.75">
      <c r="A29" s="122"/>
      <c r="B29" s="120"/>
      <c r="C29" s="394"/>
      <c r="D29" s="395"/>
      <c r="E29" s="395"/>
      <c r="F29" s="395"/>
      <c r="G29" s="396"/>
    </row>
    <row r="30" spans="2:7" ht="12.75">
      <c r="B30" t="s">
        <v>1039</v>
      </c>
      <c r="C30" s="326">
        <f>G4+G5+G11+G13+G14</f>
        <v>4515570.77</v>
      </c>
      <c r="G30" s="125"/>
    </row>
    <row r="31" spans="2:7" ht="12.75">
      <c r="B31" t="s">
        <v>1468</v>
      </c>
      <c r="C31" s="326">
        <f>G6+G7+G8</f>
        <v>7680679.44</v>
      </c>
      <c r="G31" s="125"/>
    </row>
    <row r="32" spans="2:7" ht="12.75">
      <c r="B32" t="s">
        <v>1469</v>
      </c>
      <c r="C32" s="326">
        <f>G9</f>
        <v>852644.0900000001</v>
      </c>
      <c r="F32" s="126"/>
      <c r="G32" s="125"/>
    </row>
    <row r="33" spans="2:7" ht="12.75">
      <c r="B33" t="s">
        <v>1040</v>
      </c>
      <c r="C33" s="326">
        <f>G16+G17+G20+G21+G23</f>
        <v>6939086.127999999</v>
      </c>
      <c r="G33" s="125"/>
    </row>
    <row r="34" spans="2:7" ht="12.75">
      <c r="B34" t="s">
        <v>1470</v>
      </c>
      <c r="C34" s="326">
        <f>G10</f>
        <v>25808227.55</v>
      </c>
      <c r="F34" s="126"/>
      <c r="G34" s="125"/>
    </row>
    <row r="35" spans="3:7" ht="12.75">
      <c r="C35" s="118">
        <f>SUM(C30:C34)</f>
        <v>45796207.978</v>
      </c>
      <c r="G35" s="127">
        <f>G24-830.61</f>
        <v>45795377.368000016</v>
      </c>
    </row>
    <row r="36" ht="12.75">
      <c r="C36" s="126">
        <f>G24-C35</f>
        <v>0</v>
      </c>
    </row>
    <row r="38" ht="12.75">
      <c r="G38" s="126"/>
    </row>
  </sheetData>
  <sheetProtection/>
  <mergeCells count="1">
    <mergeCell ref="A1:G1"/>
  </mergeCells>
  <printOptions/>
  <pageMargins left="0.75" right="0.31" top="1" bottom="1" header="0.5" footer="0.5"/>
  <pageSetup horizontalDpi="120" verticalDpi="120" orientation="landscape" r:id="rId1"/>
</worksheet>
</file>

<file path=xl/worksheets/sheet16.xml><?xml version="1.0" encoding="utf-8"?>
<worksheet xmlns="http://schemas.openxmlformats.org/spreadsheetml/2006/main" xmlns:r="http://schemas.openxmlformats.org/officeDocument/2006/relationships">
  <sheetPr>
    <tabColor indexed="20"/>
  </sheetPr>
  <dimension ref="A1:L2022"/>
  <sheetViews>
    <sheetView view="pageBreakPreview" zoomScaleSheetLayoutView="100" zoomScalePageLayoutView="0" workbookViewId="0" topLeftCell="B1">
      <selection activeCell="D37" sqref="D37"/>
    </sheetView>
  </sheetViews>
  <sheetFormatPr defaultColWidth="9.140625" defaultRowHeight="12.75"/>
  <cols>
    <col min="1" max="1" width="3.7109375" style="3" customWidth="1"/>
    <col min="2" max="2" width="37.00390625" style="3" customWidth="1"/>
    <col min="3" max="3" width="16.57421875" style="3" customWidth="1"/>
    <col min="4" max="4" width="19.00390625" style="23" customWidth="1"/>
    <col min="5" max="5" width="18.57421875" style="23" customWidth="1"/>
    <col min="6" max="6" width="0.5625" style="3" customWidth="1"/>
    <col min="7" max="7" width="19.8515625" style="3" customWidth="1"/>
    <col min="8" max="8" width="2.7109375" style="3" customWidth="1"/>
    <col min="9" max="9" width="22.57421875" style="3" customWidth="1"/>
    <col min="10" max="10" width="14.57421875" style="3" customWidth="1"/>
    <col min="11" max="11" width="12.8515625" style="3" customWidth="1"/>
    <col min="12" max="12" width="19.140625" style="3" customWidth="1"/>
    <col min="13" max="16384" width="9.140625" style="3" customWidth="1"/>
  </cols>
  <sheetData>
    <row r="1" spans="1:6" ht="16.5">
      <c r="A1" s="9"/>
      <c r="B1" s="9" t="s">
        <v>860</v>
      </c>
      <c r="C1" s="9"/>
      <c r="D1" s="317"/>
      <c r="E1" s="317"/>
      <c r="F1" s="9"/>
    </row>
    <row r="2" ht="6" customHeight="1"/>
    <row r="3" spans="2:6" ht="16.5">
      <c r="B3" s="9"/>
      <c r="C3" s="9"/>
      <c r="D3" s="317" t="s">
        <v>1140</v>
      </c>
      <c r="E3" s="317" t="s">
        <v>1042</v>
      </c>
      <c r="F3" s="9"/>
    </row>
    <row r="4" spans="1:6" ht="16.5">
      <c r="A4" s="9" t="s">
        <v>1387</v>
      </c>
      <c r="B4" s="9"/>
      <c r="C4" s="9"/>
      <c r="D4" s="608" t="s">
        <v>952</v>
      </c>
      <c r="E4" s="608"/>
      <c r="F4" s="608"/>
    </row>
    <row r="5" spans="1:4" ht="16.5">
      <c r="A5" s="9"/>
      <c r="B5" s="9"/>
      <c r="C5" s="9"/>
      <c r="D5" s="317"/>
    </row>
    <row r="6" ht="16.5">
      <c r="A6" s="9" t="s">
        <v>1471</v>
      </c>
    </row>
    <row r="7" ht="16.5"/>
    <row r="8" spans="1:2" ht="16.5">
      <c r="A8" s="3">
        <v>1</v>
      </c>
      <c r="B8" s="3" t="s">
        <v>1388</v>
      </c>
    </row>
    <row r="9" spans="2:10" ht="16.5">
      <c r="B9" s="3" t="s">
        <v>1422</v>
      </c>
      <c r="D9" s="23">
        <f>'Trial balance 2010-11'!C475</f>
        <v>59754750.68</v>
      </c>
      <c r="E9" s="23">
        <v>56965338.8</v>
      </c>
      <c r="G9" s="12"/>
      <c r="I9" s="23">
        <f aca="true" t="shared" si="0" ref="I9:I18">D9-G9</f>
        <v>59754750.68</v>
      </c>
      <c r="J9" s="23"/>
    </row>
    <row r="10" spans="2:9" ht="16.5">
      <c r="B10" s="3" t="s">
        <v>1423</v>
      </c>
      <c r="C10" s="550" t="s">
        <v>148</v>
      </c>
      <c r="D10" s="23">
        <f>'Sub SCH'!G489</f>
        <v>2739147</v>
      </c>
      <c r="E10" s="23">
        <v>3027875</v>
      </c>
      <c r="G10" s="12"/>
      <c r="I10" s="23">
        <f t="shared" si="0"/>
        <v>2739147</v>
      </c>
    </row>
    <row r="11" spans="2:9" ht="16.5">
      <c r="B11" s="3" t="s">
        <v>1424</v>
      </c>
      <c r="C11" s="282"/>
      <c r="D11" s="23">
        <f>'Trial balance 2010-11'!C476</f>
        <v>2509151</v>
      </c>
      <c r="E11" s="23">
        <v>2179429</v>
      </c>
      <c r="G11" s="12"/>
      <c r="I11" s="23">
        <f t="shared" si="0"/>
        <v>2509151</v>
      </c>
    </row>
    <row r="12" spans="2:9" ht="16.5">
      <c r="B12" s="3" t="s">
        <v>1411</v>
      </c>
      <c r="C12" s="282"/>
      <c r="D12" s="23">
        <f>'Trial balance 2010-11'!C473-984420</f>
        <v>13644652</v>
      </c>
      <c r="E12" s="23">
        <v>8480150</v>
      </c>
      <c r="G12" s="12"/>
      <c r="I12" s="23">
        <f t="shared" si="0"/>
        <v>13644652</v>
      </c>
    </row>
    <row r="13" spans="2:9" ht="16.5">
      <c r="B13" s="3" t="s">
        <v>1425</v>
      </c>
      <c r="C13" s="282"/>
      <c r="D13" s="23">
        <f>'Trial balance 2010-11'!C460+'Trial balance 2010-11'!C461</f>
        <v>4001496</v>
      </c>
      <c r="E13" s="23">
        <v>4250763</v>
      </c>
      <c r="G13" s="12"/>
      <c r="I13" s="23">
        <f t="shared" si="0"/>
        <v>4001496</v>
      </c>
    </row>
    <row r="14" spans="2:9" ht="16.5">
      <c r="B14" s="3" t="s">
        <v>1426</v>
      </c>
      <c r="C14" s="550" t="s">
        <v>154</v>
      </c>
      <c r="D14" s="23">
        <f>'Sub SCH'!G524</f>
        <v>3222548.2</v>
      </c>
      <c r="E14" s="23">
        <v>2313256.5</v>
      </c>
      <c r="G14" s="23"/>
      <c r="I14" s="23">
        <f t="shared" si="0"/>
        <v>3222548.2</v>
      </c>
    </row>
    <row r="15" spans="2:9" ht="16.5">
      <c r="B15" s="3" t="s">
        <v>1416</v>
      </c>
      <c r="C15" s="550" t="s">
        <v>136</v>
      </c>
      <c r="D15" s="23">
        <f>'Sub SCH'!G420</f>
        <v>2836252.4299999997</v>
      </c>
      <c r="E15" s="23">
        <v>1620857</v>
      </c>
      <c r="G15" s="286"/>
      <c r="I15" s="23">
        <f t="shared" si="0"/>
        <v>2836252.4299999997</v>
      </c>
    </row>
    <row r="16" spans="2:9" ht="16.5">
      <c r="B16" s="3" t="s">
        <v>1427</v>
      </c>
      <c r="C16" s="550" t="s">
        <v>137</v>
      </c>
      <c r="D16" s="23">
        <f>'Sub SCH'!G429</f>
        <v>781816.5</v>
      </c>
      <c r="E16" s="23">
        <v>645423</v>
      </c>
      <c r="G16" s="244"/>
      <c r="I16" s="23">
        <f t="shared" si="0"/>
        <v>781816.5</v>
      </c>
    </row>
    <row r="17" spans="2:9" ht="16.5">
      <c r="B17" s="13" t="s">
        <v>1428</v>
      </c>
      <c r="C17" s="15"/>
      <c r="D17" s="23">
        <f>'Trial balance 2010-11'!C470</f>
        <v>4372737</v>
      </c>
      <c r="E17" s="23">
        <v>2623108</v>
      </c>
      <c r="G17" s="244"/>
      <c r="I17" s="23">
        <f t="shared" si="0"/>
        <v>4372737</v>
      </c>
    </row>
    <row r="18" spans="2:9" ht="16.5">
      <c r="B18" s="13" t="s">
        <v>1429</v>
      </c>
      <c r="C18" s="15"/>
      <c r="D18" s="23">
        <f>'Trial balance 2010-11'!C474</f>
        <v>8788135</v>
      </c>
      <c r="E18" s="23">
        <v>4016819</v>
      </c>
      <c r="G18" s="12"/>
      <c r="I18" s="23">
        <f t="shared" si="0"/>
        <v>8788135</v>
      </c>
    </row>
    <row r="19" spans="2:9" ht="16.5">
      <c r="B19" s="13" t="s">
        <v>1438</v>
      </c>
      <c r="C19" s="15"/>
      <c r="D19" s="23" t="s">
        <v>1113</v>
      </c>
      <c r="E19" s="23">
        <v>203476</v>
      </c>
      <c r="G19" s="12"/>
      <c r="I19" s="23" t="e">
        <f>D19-G19</f>
        <v>#VALUE!</v>
      </c>
    </row>
    <row r="20" spans="2:9" ht="16.5">
      <c r="B20" s="13" t="s">
        <v>1430</v>
      </c>
      <c r="C20" s="15"/>
      <c r="D20" s="286">
        <f>'Trial balance 2010-11'!C471</f>
        <v>1623186.94</v>
      </c>
      <c r="E20" s="286">
        <v>874332.36</v>
      </c>
      <c r="F20" s="5"/>
      <c r="G20" s="12"/>
      <c r="I20" s="23">
        <f>D20-G20</f>
        <v>1623186.94</v>
      </c>
    </row>
    <row r="21" spans="2:9" ht="16.5">
      <c r="B21" s="3" t="s">
        <v>1431</v>
      </c>
      <c r="C21" s="550" t="s">
        <v>134</v>
      </c>
      <c r="D21" s="306">
        <f>'Sub SCH'!G381</f>
        <v>799266.17</v>
      </c>
      <c r="E21" s="306">
        <v>398787.18</v>
      </c>
      <c r="G21" s="12"/>
      <c r="I21" s="23" t="e">
        <f>#REF!-G21</f>
        <v>#REF!</v>
      </c>
    </row>
    <row r="22" spans="2:9" ht="16.5">
      <c r="B22" s="26" t="s">
        <v>1432</v>
      </c>
      <c r="C22" s="26"/>
      <c r="E22" s="286"/>
      <c r="G22" s="8"/>
      <c r="I22" s="23">
        <f>D21-G22</f>
        <v>799266.17</v>
      </c>
    </row>
    <row r="23" spans="1:12" ht="16.5">
      <c r="A23" s="3">
        <v>2</v>
      </c>
      <c r="B23" s="3" t="s">
        <v>1389</v>
      </c>
      <c r="D23" s="23">
        <f>'Trial balance 2010-11'!C477</f>
        <v>44200776.81</v>
      </c>
      <c r="E23" s="23">
        <f>'Trial Balance'!B468</f>
        <v>48467828.14</v>
      </c>
      <c r="F23" s="12"/>
      <c r="G23" s="12"/>
      <c r="I23" s="23">
        <f aca="true" t="shared" si="1" ref="I23:I45">E23-G23</f>
        <v>48467828.14</v>
      </c>
      <c r="L23" s="23"/>
    </row>
    <row r="24" spans="1:12" ht="16.5">
      <c r="A24" s="3">
        <v>3</v>
      </c>
      <c r="B24" s="3" t="s">
        <v>1390</v>
      </c>
      <c r="D24" s="23">
        <f>'Trial balance 2010-11'!C478</f>
        <v>9466352.34</v>
      </c>
      <c r="E24" s="23">
        <f>'Trial Balance'!B469</f>
        <v>10229364.8</v>
      </c>
      <c r="F24" s="12"/>
      <c r="G24" s="12"/>
      <c r="I24" s="23">
        <f t="shared" si="1"/>
        <v>10229364.8</v>
      </c>
      <c r="L24" s="23"/>
    </row>
    <row r="25" spans="1:12" ht="16.5">
      <c r="A25" s="3">
        <v>4</v>
      </c>
      <c r="B25" s="3" t="s">
        <v>1391</v>
      </c>
      <c r="C25" s="550" t="s">
        <v>144</v>
      </c>
      <c r="D25" s="23">
        <f>'Sub SCH'!G468</f>
        <v>1191125.04</v>
      </c>
      <c r="E25" s="23">
        <f>'Sub SCH'!I468</f>
        <v>48405.4</v>
      </c>
      <c r="F25" s="12"/>
      <c r="G25" s="12"/>
      <c r="I25" s="23">
        <f t="shared" si="1"/>
        <v>48405.4</v>
      </c>
      <c r="L25" s="23"/>
    </row>
    <row r="26" spans="1:12" ht="16.5">
      <c r="A26" s="3">
        <v>5</v>
      </c>
      <c r="B26" s="3" t="s">
        <v>1392</v>
      </c>
      <c r="C26" s="550" t="s">
        <v>145</v>
      </c>
      <c r="D26" s="23">
        <f>'Sub SCH'!G473</f>
        <v>5131727</v>
      </c>
      <c r="E26" s="23">
        <f>'Sub SCH'!I473</f>
        <v>5089581</v>
      </c>
      <c r="F26" s="12"/>
      <c r="G26" s="12"/>
      <c r="I26" s="23">
        <f t="shared" si="1"/>
        <v>5089581</v>
      </c>
      <c r="L26" s="23"/>
    </row>
    <row r="27" spans="1:12" ht="16.5">
      <c r="A27" s="3">
        <v>6</v>
      </c>
      <c r="B27" s="3" t="s">
        <v>1393</v>
      </c>
      <c r="D27" s="23">
        <f>'Trial balance 2010-11'!C565</f>
        <v>1386178</v>
      </c>
      <c r="E27" s="23">
        <f>'Trial Balance'!B550</f>
        <v>1140517</v>
      </c>
      <c r="F27" s="12"/>
      <c r="G27" s="12"/>
      <c r="I27" s="23">
        <f t="shared" si="1"/>
        <v>1140517</v>
      </c>
      <c r="L27" s="23"/>
    </row>
    <row r="28" spans="1:12" ht="16.5">
      <c r="A28" s="3">
        <v>7</v>
      </c>
      <c r="B28" s="3" t="s">
        <v>1394</v>
      </c>
      <c r="C28" s="550" t="s">
        <v>152</v>
      </c>
      <c r="D28" s="23">
        <f>'Sub SCH'!G514</f>
        <v>3612716</v>
      </c>
      <c r="E28" s="23">
        <f>'Sub SCH'!I514</f>
        <v>2309160</v>
      </c>
      <c r="F28" s="12"/>
      <c r="G28" s="12"/>
      <c r="I28" s="23">
        <f t="shared" si="1"/>
        <v>2309160</v>
      </c>
      <c r="L28" s="23"/>
    </row>
    <row r="29" spans="1:12" ht="16.5">
      <c r="A29" s="3">
        <v>8</v>
      </c>
      <c r="B29" s="3" t="s">
        <v>1395</v>
      </c>
      <c r="D29" s="23">
        <f>'Trial balance 2010-11'!C566</f>
        <v>558523</v>
      </c>
      <c r="E29" s="23">
        <f>'Trial Balance'!B551</f>
        <v>299041.5</v>
      </c>
      <c r="F29" s="12"/>
      <c r="G29" s="12"/>
      <c r="I29" s="23">
        <f t="shared" si="1"/>
        <v>299041.5</v>
      </c>
      <c r="L29" s="23"/>
    </row>
    <row r="30" spans="1:12" ht="16.5">
      <c r="A30" s="3">
        <v>9</v>
      </c>
      <c r="B30" s="3" t="s">
        <v>1252</v>
      </c>
      <c r="D30" s="23">
        <v>0</v>
      </c>
      <c r="E30" s="23">
        <f>'Trial Balance'!B428</f>
        <v>675895.37</v>
      </c>
      <c r="F30" s="23"/>
      <c r="G30" s="12"/>
      <c r="I30" s="23">
        <f t="shared" si="1"/>
        <v>675895.37</v>
      </c>
      <c r="L30" s="23"/>
    </row>
    <row r="31" spans="1:12" ht="16.5">
      <c r="A31" s="3">
        <v>10</v>
      </c>
      <c r="B31" s="3" t="s">
        <v>494</v>
      </c>
      <c r="D31" s="23">
        <f>'Sub SCH'!G484</f>
        <v>180412.09999999998</v>
      </c>
      <c r="E31" s="23">
        <f>'Sub SCH'!I484</f>
        <v>127287.4</v>
      </c>
      <c r="F31" s="12"/>
      <c r="G31" s="475"/>
      <c r="I31" s="23">
        <f t="shared" si="1"/>
        <v>127287.4</v>
      </c>
      <c r="L31" s="135"/>
    </row>
    <row r="32" spans="1:12" ht="16.5">
      <c r="A32" s="3">
        <v>11</v>
      </c>
      <c r="B32" s="3" t="s">
        <v>1396</v>
      </c>
      <c r="C32" s="550" t="s">
        <v>143</v>
      </c>
      <c r="D32" s="364">
        <f>'Sub SCH'!G462</f>
        <v>279717</v>
      </c>
      <c r="E32" s="23">
        <f>'Sub SCH'!I462</f>
        <v>202192</v>
      </c>
      <c r="F32" s="244"/>
      <c r="G32" s="244"/>
      <c r="I32" s="23">
        <f t="shared" si="1"/>
        <v>202192</v>
      </c>
      <c r="J32" s="17">
        <f>E30+E25</f>
        <v>724300.77</v>
      </c>
      <c r="L32" s="23"/>
    </row>
    <row r="33" spans="1:12" ht="16.5">
      <c r="A33" s="3">
        <v>12</v>
      </c>
      <c r="B33" s="3" t="s">
        <v>1397</v>
      </c>
      <c r="D33" s="23">
        <f>'Trial balance 2010-11'!C534</f>
        <v>217074.78</v>
      </c>
      <c r="E33" s="23">
        <f>'Trial Balance'!B515</f>
        <v>167859.45</v>
      </c>
      <c r="F33" s="12"/>
      <c r="G33" s="12"/>
      <c r="I33" s="23">
        <f t="shared" si="1"/>
        <v>167859.45</v>
      </c>
      <c r="L33" s="23"/>
    </row>
    <row r="34" spans="1:9" ht="16.5">
      <c r="A34" s="3">
        <v>13</v>
      </c>
      <c r="B34" s="3" t="s">
        <v>1398</v>
      </c>
      <c r="F34" s="12"/>
      <c r="G34" s="13"/>
      <c r="I34" s="23">
        <f t="shared" si="1"/>
        <v>0</v>
      </c>
    </row>
    <row r="35" spans="2:9" ht="16.5">
      <c r="B35" s="3" t="s">
        <v>1439</v>
      </c>
      <c r="C35" s="286">
        <f>'Trial balance 2010-11'!C556</f>
        <v>187513.97</v>
      </c>
      <c r="E35" s="135">
        <v>220216.76</v>
      </c>
      <c r="G35" s="12"/>
      <c r="I35" s="23">
        <f>D35-G35</f>
        <v>0</v>
      </c>
    </row>
    <row r="36" spans="2:12" ht="16.5">
      <c r="B36" s="3" t="s">
        <v>1447</v>
      </c>
      <c r="C36" s="286">
        <f>'Trial balance 2010-11'!C557</f>
        <v>128781.6</v>
      </c>
      <c r="E36" s="135">
        <v>85892</v>
      </c>
      <c r="G36" s="12"/>
      <c r="I36" s="23">
        <f>D36-G36</f>
        <v>0</v>
      </c>
      <c r="L36" s="23"/>
    </row>
    <row r="37" spans="2:12" ht="16.5">
      <c r="B37" s="3" t="s">
        <v>1448</v>
      </c>
      <c r="C37" s="306">
        <f>'Trial balance 2010-11'!C558</f>
        <v>22770</v>
      </c>
      <c r="D37" s="286">
        <f>SUM(C35:C37)</f>
        <v>339065.57</v>
      </c>
      <c r="E37" s="135">
        <v>64113</v>
      </c>
      <c r="F37" s="12"/>
      <c r="G37" s="8"/>
      <c r="I37" s="23">
        <f>D37-G37</f>
        <v>339065.57</v>
      </c>
      <c r="L37" s="23"/>
    </row>
    <row r="38" spans="1:9" ht="16.5">
      <c r="A38" s="3">
        <v>14</v>
      </c>
      <c r="B38" s="3" t="s">
        <v>1399</v>
      </c>
      <c r="E38" s="135"/>
      <c r="F38" s="12"/>
      <c r="G38" s="13"/>
      <c r="I38" s="23">
        <f t="shared" si="1"/>
        <v>0</v>
      </c>
    </row>
    <row r="39" spans="2:9" ht="16.5">
      <c r="B39" s="3" t="s">
        <v>495</v>
      </c>
      <c r="C39" s="23">
        <f>'Sub SCH'!G518</f>
        <v>417241</v>
      </c>
      <c r="E39" s="135">
        <v>356027.3</v>
      </c>
      <c r="G39" s="475"/>
      <c r="I39" s="23">
        <f>D39-G39</f>
        <v>0</v>
      </c>
    </row>
    <row r="40" spans="2:12" ht="16.5">
      <c r="B40" s="3" t="s">
        <v>1449</v>
      </c>
      <c r="C40" s="23">
        <f>'Trial balance 2010-11'!C553</f>
        <v>4933.35</v>
      </c>
      <c r="E40" s="135">
        <v>8303640</v>
      </c>
      <c r="G40" s="12"/>
      <c r="I40" s="23">
        <f>D40-G40</f>
        <v>0</v>
      </c>
      <c r="L40" s="16"/>
    </row>
    <row r="41" spans="2:12" ht="16.5">
      <c r="B41" s="3" t="s">
        <v>496</v>
      </c>
      <c r="C41" s="306">
        <f>'Sub SCH'!G532</f>
        <v>700927.96</v>
      </c>
      <c r="D41" s="286">
        <f>SUM(C39:C41)</f>
        <v>1123102.31</v>
      </c>
      <c r="E41" s="23">
        <v>392481.32</v>
      </c>
      <c r="F41" s="16"/>
      <c r="G41" s="8"/>
      <c r="I41" s="23">
        <f>D41-G41</f>
        <v>1123102.31</v>
      </c>
      <c r="L41" s="23"/>
    </row>
    <row r="42" spans="4:12" ht="16.5">
      <c r="D42" s="286"/>
      <c r="F42" s="16"/>
      <c r="G42" s="8"/>
      <c r="I42" s="23"/>
      <c r="L42" s="23"/>
    </row>
    <row r="43" spans="1:12" ht="16.5">
      <c r="A43" s="3">
        <v>15</v>
      </c>
      <c r="B43" s="13" t="s">
        <v>962</v>
      </c>
      <c r="C43" s="13"/>
      <c r="D43" s="23">
        <v>0</v>
      </c>
      <c r="E43" s="23">
        <f>'Trial Balance'!B530</f>
        <v>761659</v>
      </c>
      <c r="F43" s="16"/>
      <c r="G43" s="21"/>
      <c r="I43" s="23" t="e">
        <f>#REF!-G43</f>
        <v>#REF!</v>
      </c>
      <c r="L43" s="23"/>
    </row>
    <row r="44" spans="1:12" ht="16.5">
      <c r="A44" s="3">
        <v>16</v>
      </c>
      <c r="B44" s="3" t="s">
        <v>1400</v>
      </c>
      <c r="C44" s="550" t="s">
        <v>157</v>
      </c>
      <c r="D44" s="23">
        <f>'Sub SCH'!G550</f>
        <v>176118</v>
      </c>
      <c r="E44" s="23">
        <f>'Sub SCH'!I550</f>
        <v>25850</v>
      </c>
      <c r="F44" s="12"/>
      <c r="G44" s="12"/>
      <c r="I44" s="23">
        <f t="shared" si="1"/>
        <v>25850</v>
      </c>
      <c r="L44" s="23"/>
    </row>
    <row r="45" spans="1:9" ht="16.5">
      <c r="A45" s="3">
        <v>17</v>
      </c>
      <c r="B45" s="3" t="s">
        <v>1401</v>
      </c>
      <c r="C45" s="550" t="s">
        <v>135</v>
      </c>
      <c r="D45" s="286">
        <f>'Sub SCH'!G413</f>
        <v>2094756.64</v>
      </c>
      <c r="E45" s="23">
        <f>'Sub SCH'!I413</f>
        <v>974942.01</v>
      </c>
      <c r="G45" s="12"/>
      <c r="I45" s="23">
        <f t="shared" si="1"/>
        <v>974942.01</v>
      </c>
    </row>
    <row r="46" spans="1:9" ht="16.5">
      <c r="A46" s="3">
        <v>18</v>
      </c>
      <c r="B46" s="3" t="s">
        <v>637</v>
      </c>
      <c r="D46" s="286">
        <f>5573325-5565738</f>
        <v>7587</v>
      </c>
      <c r="E46" s="23">
        <v>0</v>
      </c>
      <c r="G46" s="12"/>
      <c r="I46" s="23"/>
    </row>
    <row r="47" spans="2:9" ht="17.25" thickBot="1">
      <c r="B47" s="5" t="s">
        <v>810</v>
      </c>
      <c r="C47" s="5"/>
      <c r="D47" s="308">
        <f>SUM(D9:D46)</f>
        <v>175038370.51</v>
      </c>
      <c r="E47" s="308">
        <f>SUM(E9:E45)</f>
        <v>167541568.29000002</v>
      </c>
      <c r="F47" s="248">
        <v>0</v>
      </c>
      <c r="G47" s="271"/>
      <c r="I47" s="23">
        <f>E47-G47</f>
        <v>167541568.29000002</v>
      </c>
    </row>
    <row r="48" spans="6:7" ht="17.25" hidden="1" thickTop="1">
      <c r="F48" s="12"/>
      <c r="G48" s="24"/>
    </row>
    <row r="49" ht="17.25" thickTop="1">
      <c r="F49" s="12"/>
    </row>
    <row r="50" spans="6:7" ht="16.5">
      <c r="F50" s="12"/>
      <c r="G50" s="14"/>
    </row>
    <row r="51" ht="16.5">
      <c r="F51" s="12"/>
    </row>
    <row r="52" spans="6:9" ht="16.5">
      <c r="F52" s="12"/>
      <c r="I52" s="3" t="s">
        <v>602</v>
      </c>
    </row>
    <row r="53" spans="6:9" ht="16.5">
      <c r="F53" s="12"/>
      <c r="I53" s="3">
        <f>724300.77</f>
        <v>724300.77</v>
      </c>
    </row>
    <row r="54" spans="6:9" ht="16.5">
      <c r="F54" s="12"/>
      <c r="I54" s="3">
        <v>5089581</v>
      </c>
    </row>
    <row r="55" spans="6:9" ht="16.5">
      <c r="F55" s="12"/>
      <c r="I55" s="3">
        <v>79695071.25</v>
      </c>
    </row>
    <row r="56" spans="6:9" ht="16.5">
      <c r="F56" s="12"/>
      <c r="I56" s="3">
        <v>48467828.14</v>
      </c>
    </row>
    <row r="57" spans="6:9" ht="16.5">
      <c r="F57" s="12"/>
      <c r="I57" s="3">
        <v>10229364.8</v>
      </c>
    </row>
    <row r="58" spans="6:9" ht="17.25" thickBot="1">
      <c r="F58" s="12"/>
      <c r="I58" s="249">
        <f>SUM(I53:I57)</f>
        <v>144206145.96</v>
      </c>
    </row>
    <row r="59" ht="17.25" thickTop="1">
      <c r="F59" s="12"/>
    </row>
    <row r="60" spans="6:9" ht="16.5">
      <c r="F60" s="12"/>
      <c r="I60" s="3">
        <v>30847</v>
      </c>
    </row>
    <row r="61" spans="6:9" ht="16.5">
      <c r="F61" s="12"/>
      <c r="I61" s="3">
        <v>1053161.31</v>
      </c>
    </row>
    <row r="62" spans="6:9" ht="16.5">
      <c r="F62" s="12"/>
      <c r="I62" s="3">
        <v>174581</v>
      </c>
    </row>
    <row r="63" spans="6:9" ht="16.5">
      <c r="F63" s="12"/>
      <c r="I63" s="3">
        <v>834898</v>
      </c>
    </row>
    <row r="64" spans="6:9" ht="16.5">
      <c r="F64" s="12"/>
      <c r="I64" s="3">
        <v>2309160</v>
      </c>
    </row>
    <row r="65" spans="6:9" ht="16.5">
      <c r="F65" s="12"/>
      <c r="I65" s="3">
        <v>9012280.02</v>
      </c>
    </row>
    <row r="66" spans="6:9" ht="16.5">
      <c r="F66" s="12"/>
      <c r="I66" s="3">
        <v>339538.76</v>
      </c>
    </row>
    <row r="67" spans="6:9" ht="16.5">
      <c r="F67" s="12"/>
      <c r="I67" s="3">
        <v>1140517</v>
      </c>
    </row>
    <row r="68" spans="6:9" ht="16.5">
      <c r="F68" s="12"/>
      <c r="I68" s="3">
        <v>299041.5</v>
      </c>
    </row>
    <row r="69" spans="6:9" ht="17.25" thickBot="1">
      <c r="F69" s="12"/>
      <c r="I69" s="250">
        <f>SUM(I60:I68)</f>
        <v>15194024.59</v>
      </c>
    </row>
    <row r="70" ht="17.25" thickTop="1">
      <c r="F70" s="12"/>
    </row>
    <row r="71" spans="6:9" ht="16.5">
      <c r="F71" s="12"/>
      <c r="I71" s="107">
        <f>I58+I69</f>
        <v>159400170.55</v>
      </c>
    </row>
    <row r="72" ht="16.5">
      <c r="F72" s="12"/>
    </row>
    <row r="73" ht="16.5">
      <c r="F73" s="12"/>
    </row>
    <row r="74" spans="6:9" ht="16.5">
      <c r="F74" s="12"/>
      <c r="I74" s="107">
        <f>E47-I71</f>
        <v>8141397.74000001</v>
      </c>
    </row>
    <row r="75" ht="16.5">
      <c r="F75" s="12"/>
    </row>
    <row r="76" ht="16.5">
      <c r="F76" s="12"/>
    </row>
    <row r="77" ht="16.5">
      <c r="F77" s="12"/>
    </row>
    <row r="78" ht="16.5">
      <c r="F78" s="12"/>
    </row>
    <row r="79" ht="16.5">
      <c r="F79" s="12"/>
    </row>
    <row r="80" ht="16.5">
      <c r="F80" s="12"/>
    </row>
    <row r="81" ht="16.5">
      <c r="F81" s="12"/>
    </row>
    <row r="82" ht="16.5">
      <c r="F82" s="12"/>
    </row>
    <row r="83" ht="16.5">
      <c r="F83" s="12"/>
    </row>
    <row r="84" ht="16.5">
      <c r="F84" s="12"/>
    </row>
    <row r="85" ht="16.5">
      <c r="F85" s="12"/>
    </row>
    <row r="86" ht="16.5">
      <c r="F86" s="12"/>
    </row>
    <row r="87" ht="16.5">
      <c r="F87" s="12"/>
    </row>
    <row r="88" ht="16.5">
      <c r="F88" s="12"/>
    </row>
    <row r="89" ht="16.5">
      <c r="F89" s="12"/>
    </row>
    <row r="90" ht="16.5">
      <c r="F90" s="12"/>
    </row>
    <row r="91" ht="16.5">
      <c r="F91" s="12"/>
    </row>
    <row r="92" ht="16.5">
      <c r="F92" s="12"/>
    </row>
    <row r="93" ht="16.5">
      <c r="F93" s="12"/>
    </row>
    <row r="94" ht="16.5">
      <c r="F94" s="12"/>
    </row>
    <row r="95" ht="16.5">
      <c r="F95" s="12"/>
    </row>
    <row r="96" ht="16.5">
      <c r="F96" s="12"/>
    </row>
    <row r="97" ht="16.5">
      <c r="F97" s="12"/>
    </row>
    <row r="98" ht="16.5">
      <c r="F98" s="12"/>
    </row>
    <row r="99" ht="16.5">
      <c r="F99" s="12"/>
    </row>
    <row r="100" ht="16.5">
      <c r="F100" s="12"/>
    </row>
    <row r="101" ht="16.5">
      <c r="F101" s="12"/>
    </row>
    <row r="102" ht="16.5">
      <c r="F102" s="12"/>
    </row>
    <row r="103" ht="16.5">
      <c r="F103" s="12"/>
    </row>
    <row r="104" ht="16.5">
      <c r="F104" s="12"/>
    </row>
    <row r="105" ht="16.5">
      <c r="F105" s="12"/>
    </row>
    <row r="106" ht="16.5">
      <c r="F106" s="12"/>
    </row>
    <row r="107" ht="16.5">
      <c r="F107" s="12"/>
    </row>
    <row r="108" ht="16.5">
      <c r="F108" s="12"/>
    </row>
    <row r="109" ht="16.5">
      <c r="F109" s="12"/>
    </row>
    <row r="110" ht="16.5">
      <c r="F110" s="12"/>
    </row>
    <row r="111" ht="16.5">
      <c r="F111" s="12"/>
    </row>
    <row r="112" ht="16.5">
      <c r="F112" s="12"/>
    </row>
    <row r="113" ht="16.5">
      <c r="F113" s="12"/>
    </row>
    <row r="114" ht="16.5">
      <c r="F114" s="12"/>
    </row>
    <row r="115" ht="16.5">
      <c r="F115" s="12"/>
    </row>
    <row r="116" ht="16.5">
      <c r="F116" s="12"/>
    </row>
    <row r="117" ht="16.5">
      <c r="F117" s="12"/>
    </row>
    <row r="118" ht="16.5">
      <c r="F118" s="12"/>
    </row>
    <row r="119" ht="16.5">
      <c r="F119" s="12"/>
    </row>
    <row r="120" ht="16.5">
      <c r="F120" s="12"/>
    </row>
    <row r="121" ht="16.5">
      <c r="F121" s="12"/>
    </row>
    <row r="122" ht="16.5">
      <c r="F122" s="12"/>
    </row>
    <row r="123" ht="16.5">
      <c r="F123" s="12"/>
    </row>
    <row r="124" ht="16.5">
      <c r="F124" s="12"/>
    </row>
    <row r="125" ht="16.5">
      <c r="F125" s="12"/>
    </row>
    <row r="126" ht="16.5">
      <c r="F126" s="12"/>
    </row>
    <row r="127" ht="16.5">
      <c r="F127" s="12"/>
    </row>
    <row r="128" ht="16.5">
      <c r="F128" s="12"/>
    </row>
    <row r="129" ht="16.5">
      <c r="F129" s="12"/>
    </row>
    <row r="130" ht="16.5">
      <c r="F130" s="12"/>
    </row>
    <row r="131" ht="16.5">
      <c r="F131" s="12"/>
    </row>
    <row r="132" ht="16.5">
      <c r="F132" s="12"/>
    </row>
    <row r="133" ht="16.5">
      <c r="F133" s="12"/>
    </row>
    <row r="134" ht="16.5">
      <c r="F134" s="12"/>
    </row>
    <row r="135" ht="16.5">
      <c r="F135" s="12"/>
    </row>
    <row r="136" ht="16.5">
      <c r="F136" s="12"/>
    </row>
    <row r="137" ht="16.5">
      <c r="F137" s="12"/>
    </row>
    <row r="138" ht="16.5">
      <c r="F138" s="12"/>
    </row>
    <row r="139" ht="16.5">
      <c r="F139" s="12"/>
    </row>
    <row r="140" ht="16.5">
      <c r="F140" s="12"/>
    </row>
    <row r="141" ht="16.5">
      <c r="F141" s="12"/>
    </row>
    <row r="142" ht="16.5">
      <c r="F142" s="12"/>
    </row>
    <row r="143" ht="16.5">
      <c r="F143" s="12"/>
    </row>
    <row r="144" ht="16.5">
      <c r="F144" s="12"/>
    </row>
    <row r="145" ht="16.5">
      <c r="F145" s="12"/>
    </row>
    <row r="146" ht="16.5">
      <c r="F146" s="12"/>
    </row>
    <row r="147" ht="16.5">
      <c r="F147" s="12"/>
    </row>
    <row r="148" ht="16.5">
      <c r="F148" s="12"/>
    </row>
    <row r="149" ht="16.5">
      <c r="F149" s="12"/>
    </row>
    <row r="150" ht="16.5">
      <c r="F150" s="12"/>
    </row>
    <row r="151" ht="16.5">
      <c r="F151" s="12"/>
    </row>
    <row r="152" ht="16.5">
      <c r="F152" s="12"/>
    </row>
    <row r="153" ht="16.5">
      <c r="F153" s="12"/>
    </row>
    <row r="154" ht="16.5">
      <c r="F154" s="12"/>
    </row>
    <row r="155" ht="16.5">
      <c r="F155" s="12"/>
    </row>
    <row r="156" ht="16.5">
      <c r="F156" s="12"/>
    </row>
    <row r="157" ht="16.5">
      <c r="F157" s="12"/>
    </row>
    <row r="158" ht="16.5">
      <c r="F158" s="12"/>
    </row>
    <row r="159" ht="16.5">
      <c r="F159" s="12"/>
    </row>
    <row r="160" ht="16.5">
      <c r="F160" s="12"/>
    </row>
    <row r="161" ht="16.5">
      <c r="F161" s="12"/>
    </row>
    <row r="162" ht="16.5">
      <c r="F162" s="12"/>
    </row>
    <row r="163" ht="16.5">
      <c r="F163" s="12"/>
    </row>
    <row r="164" ht="16.5">
      <c r="F164" s="12"/>
    </row>
    <row r="165" ht="16.5">
      <c r="F165" s="12"/>
    </row>
    <row r="166" ht="16.5">
      <c r="F166" s="12"/>
    </row>
    <row r="167" ht="16.5">
      <c r="F167" s="12"/>
    </row>
    <row r="168" ht="16.5">
      <c r="F168" s="12"/>
    </row>
    <row r="169" ht="16.5">
      <c r="F169" s="12"/>
    </row>
    <row r="170" ht="16.5">
      <c r="F170" s="12"/>
    </row>
    <row r="171" ht="16.5">
      <c r="F171" s="12"/>
    </row>
    <row r="172" ht="16.5">
      <c r="F172" s="12"/>
    </row>
    <row r="173" ht="16.5">
      <c r="F173" s="12"/>
    </row>
    <row r="174" ht="16.5">
      <c r="F174" s="12"/>
    </row>
    <row r="175" ht="16.5">
      <c r="F175" s="12"/>
    </row>
    <row r="176" ht="16.5">
      <c r="F176" s="12"/>
    </row>
    <row r="177" ht="16.5">
      <c r="F177" s="12"/>
    </row>
    <row r="178" ht="16.5">
      <c r="F178" s="12"/>
    </row>
    <row r="179" ht="16.5">
      <c r="F179" s="12"/>
    </row>
    <row r="180" ht="16.5">
      <c r="F180" s="12"/>
    </row>
    <row r="181" ht="16.5">
      <c r="F181" s="12"/>
    </row>
    <row r="182" ht="16.5">
      <c r="F182" s="12"/>
    </row>
    <row r="183" ht="16.5">
      <c r="F183" s="12"/>
    </row>
    <row r="184" ht="16.5">
      <c r="F184" s="12"/>
    </row>
    <row r="185" ht="16.5">
      <c r="F185" s="12"/>
    </row>
    <row r="186" ht="16.5">
      <c r="F186" s="12"/>
    </row>
    <row r="187" ht="16.5">
      <c r="F187" s="12"/>
    </row>
    <row r="188" ht="16.5">
      <c r="F188" s="12"/>
    </row>
    <row r="189" ht="16.5">
      <c r="F189" s="12"/>
    </row>
    <row r="190" ht="16.5">
      <c r="F190" s="12"/>
    </row>
    <row r="191" ht="16.5">
      <c r="F191" s="12"/>
    </row>
    <row r="192" ht="16.5">
      <c r="F192" s="12"/>
    </row>
    <row r="193" ht="16.5">
      <c r="F193" s="12"/>
    </row>
    <row r="194" ht="16.5">
      <c r="F194" s="12"/>
    </row>
    <row r="195" ht="16.5">
      <c r="F195" s="12"/>
    </row>
    <row r="196" ht="16.5">
      <c r="F196" s="12"/>
    </row>
    <row r="197" ht="16.5">
      <c r="F197" s="12"/>
    </row>
    <row r="198" ht="16.5">
      <c r="F198" s="12"/>
    </row>
    <row r="199" ht="16.5">
      <c r="F199" s="12"/>
    </row>
    <row r="200" ht="16.5">
      <c r="F200" s="12"/>
    </row>
    <row r="201" ht="16.5">
      <c r="F201" s="12"/>
    </row>
    <row r="202" ht="16.5">
      <c r="F202" s="12"/>
    </row>
    <row r="203" ht="16.5">
      <c r="F203" s="12"/>
    </row>
    <row r="204" ht="16.5">
      <c r="F204" s="12"/>
    </row>
    <row r="205" ht="16.5">
      <c r="F205" s="12"/>
    </row>
    <row r="206" ht="16.5">
      <c r="F206" s="12"/>
    </row>
    <row r="207" ht="16.5">
      <c r="F207" s="12"/>
    </row>
    <row r="208" ht="16.5">
      <c r="F208" s="12"/>
    </row>
    <row r="209" ht="16.5">
      <c r="F209" s="12"/>
    </row>
    <row r="210" ht="16.5">
      <c r="F210" s="12"/>
    </row>
    <row r="211" ht="16.5">
      <c r="F211" s="12"/>
    </row>
    <row r="212" ht="16.5">
      <c r="F212" s="12"/>
    </row>
    <row r="213" ht="16.5">
      <c r="F213" s="12"/>
    </row>
    <row r="214" ht="16.5">
      <c r="F214" s="12"/>
    </row>
    <row r="215" ht="16.5">
      <c r="F215" s="12"/>
    </row>
    <row r="216" ht="16.5">
      <c r="F216" s="12"/>
    </row>
    <row r="217" ht="16.5">
      <c r="F217" s="12"/>
    </row>
    <row r="218" ht="16.5">
      <c r="F218" s="12"/>
    </row>
    <row r="219" ht="16.5">
      <c r="F219" s="12"/>
    </row>
    <row r="220" ht="16.5">
      <c r="F220" s="12"/>
    </row>
    <row r="221" ht="16.5">
      <c r="F221" s="12"/>
    </row>
    <row r="222" ht="16.5">
      <c r="F222" s="12"/>
    </row>
    <row r="223" ht="16.5">
      <c r="F223" s="12"/>
    </row>
    <row r="224" ht="16.5">
      <c r="F224" s="12"/>
    </row>
    <row r="225" ht="16.5">
      <c r="F225" s="12"/>
    </row>
    <row r="226" ht="16.5">
      <c r="F226" s="12"/>
    </row>
    <row r="227" ht="16.5">
      <c r="F227" s="12"/>
    </row>
    <row r="228" ht="16.5">
      <c r="F228" s="12"/>
    </row>
    <row r="229" ht="16.5">
      <c r="F229" s="12"/>
    </row>
    <row r="230" ht="16.5">
      <c r="F230" s="12"/>
    </row>
    <row r="231" ht="16.5">
      <c r="F231" s="12"/>
    </row>
    <row r="232" ht="16.5">
      <c r="F232" s="12"/>
    </row>
    <row r="233" ht="16.5">
      <c r="F233" s="12"/>
    </row>
    <row r="234" ht="16.5">
      <c r="F234" s="12"/>
    </row>
    <row r="235" ht="16.5">
      <c r="F235" s="12"/>
    </row>
    <row r="236" ht="16.5">
      <c r="F236" s="12"/>
    </row>
    <row r="237" ht="16.5">
      <c r="F237" s="12"/>
    </row>
    <row r="238" ht="16.5">
      <c r="F238" s="12"/>
    </row>
    <row r="239" ht="16.5">
      <c r="F239" s="12"/>
    </row>
    <row r="240" ht="16.5">
      <c r="F240" s="12"/>
    </row>
    <row r="241" ht="16.5">
      <c r="F241" s="12"/>
    </row>
    <row r="242" ht="16.5">
      <c r="F242" s="12"/>
    </row>
    <row r="243" ht="16.5">
      <c r="F243" s="12"/>
    </row>
    <row r="244" ht="16.5">
      <c r="F244" s="12"/>
    </row>
    <row r="245" ht="16.5">
      <c r="F245" s="12"/>
    </row>
    <row r="246" ht="16.5">
      <c r="F246" s="12"/>
    </row>
    <row r="247" ht="16.5">
      <c r="F247" s="12"/>
    </row>
    <row r="248" ht="16.5">
      <c r="F248" s="12"/>
    </row>
    <row r="249" ht="16.5">
      <c r="F249" s="12"/>
    </row>
    <row r="250" ht="16.5">
      <c r="F250" s="12"/>
    </row>
    <row r="251" ht="16.5">
      <c r="F251" s="12"/>
    </row>
    <row r="252" ht="16.5">
      <c r="F252" s="12"/>
    </row>
    <row r="253" ht="16.5">
      <c r="F253" s="12"/>
    </row>
    <row r="254" ht="16.5">
      <c r="F254" s="12"/>
    </row>
    <row r="255" ht="16.5">
      <c r="F255" s="12"/>
    </row>
    <row r="256" ht="16.5">
      <c r="F256" s="12"/>
    </row>
    <row r="257" ht="16.5">
      <c r="F257" s="12"/>
    </row>
    <row r="258" ht="16.5">
      <c r="F258" s="12"/>
    </row>
    <row r="259" ht="16.5">
      <c r="F259" s="12"/>
    </row>
    <row r="260" ht="16.5">
      <c r="F260" s="12"/>
    </row>
    <row r="261" ht="16.5">
      <c r="F261" s="12"/>
    </row>
    <row r="262" ht="16.5">
      <c r="F262" s="12"/>
    </row>
    <row r="263" ht="16.5">
      <c r="F263" s="12"/>
    </row>
    <row r="264" ht="16.5">
      <c r="F264" s="12"/>
    </row>
    <row r="265" ht="16.5">
      <c r="F265" s="12"/>
    </row>
    <row r="266" ht="16.5">
      <c r="F266" s="12"/>
    </row>
    <row r="267" ht="16.5">
      <c r="F267" s="12"/>
    </row>
    <row r="268" ht="16.5">
      <c r="F268" s="12"/>
    </row>
    <row r="269" ht="16.5">
      <c r="F269" s="12"/>
    </row>
    <row r="270" ht="16.5">
      <c r="F270" s="12"/>
    </row>
    <row r="271" ht="16.5">
      <c r="F271" s="12"/>
    </row>
    <row r="272" ht="16.5">
      <c r="F272" s="12"/>
    </row>
    <row r="273" ht="16.5">
      <c r="F273" s="12"/>
    </row>
    <row r="274" ht="16.5">
      <c r="F274" s="12"/>
    </row>
    <row r="275" ht="16.5">
      <c r="F275" s="12"/>
    </row>
    <row r="276" ht="16.5">
      <c r="F276" s="12"/>
    </row>
    <row r="277" ht="16.5">
      <c r="F277" s="12"/>
    </row>
    <row r="278" ht="16.5">
      <c r="F278" s="12"/>
    </row>
    <row r="279" ht="16.5">
      <c r="F279" s="12"/>
    </row>
    <row r="280" ht="16.5">
      <c r="F280" s="12"/>
    </row>
    <row r="281" ht="16.5">
      <c r="F281" s="12"/>
    </row>
    <row r="282" ht="16.5">
      <c r="F282" s="12"/>
    </row>
    <row r="283" ht="16.5">
      <c r="F283" s="12"/>
    </row>
    <row r="284" ht="16.5">
      <c r="F284" s="12"/>
    </row>
    <row r="285" ht="16.5">
      <c r="F285" s="12"/>
    </row>
    <row r="286" ht="16.5">
      <c r="F286" s="12"/>
    </row>
    <row r="287" ht="16.5">
      <c r="F287" s="12"/>
    </row>
    <row r="288" ht="16.5">
      <c r="F288" s="12"/>
    </row>
    <row r="289" ht="16.5">
      <c r="F289" s="12"/>
    </row>
    <row r="290" ht="16.5">
      <c r="F290" s="12"/>
    </row>
    <row r="291" ht="16.5">
      <c r="F291" s="12"/>
    </row>
    <row r="292" ht="16.5">
      <c r="F292" s="12"/>
    </row>
    <row r="293" ht="16.5">
      <c r="F293" s="12"/>
    </row>
    <row r="294" ht="16.5">
      <c r="F294" s="12"/>
    </row>
    <row r="295" ht="16.5">
      <c r="F295" s="12"/>
    </row>
    <row r="296" ht="16.5">
      <c r="F296" s="12"/>
    </row>
    <row r="297" ht="16.5">
      <c r="F297" s="12"/>
    </row>
    <row r="298" ht="16.5">
      <c r="F298" s="12"/>
    </row>
    <row r="299" ht="16.5">
      <c r="F299" s="12"/>
    </row>
    <row r="300" ht="16.5">
      <c r="F300" s="12"/>
    </row>
    <row r="301" ht="16.5">
      <c r="F301" s="12"/>
    </row>
    <row r="302" ht="16.5">
      <c r="F302" s="12"/>
    </row>
    <row r="303" ht="16.5">
      <c r="F303" s="12"/>
    </row>
    <row r="304" ht="16.5">
      <c r="F304" s="12"/>
    </row>
    <row r="305" ht="16.5">
      <c r="F305" s="12"/>
    </row>
    <row r="306" ht="16.5">
      <c r="F306" s="12"/>
    </row>
    <row r="307" ht="16.5">
      <c r="F307" s="12"/>
    </row>
    <row r="308" ht="16.5">
      <c r="F308" s="12"/>
    </row>
    <row r="309" ht="16.5">
      <c r="F309" s="12"/>
    </row>
    <row r="310" ht="16.5">
      <c r="F310" s="12"/>
    </row>
    <row r="311" ht="16.5">
      <c r="F311" s="12"/>
    </row>
    <row r="312" ht="16.5">
      <c r="F312" s="12"/>
    </row>
    <row r="313" ht="16.5">
      <c r="F313" s="12"/>
    </row>
    <row r="314" ht="16.5">
      <c r="F314" s="12"/>
    </row>
    <row r="315" ht="16.5">
      <c r="F315" s="12"/>
    </row>
    <row r="316" ht="16.5">
      <c r="F316" s="12"/>
    </row>
    <row r="317" ht="16.5">
      <c r="F317" s="12"/>
    </row>
    <row r="318" ht="16.5">
      <c r="F318" s="12"/>
    </row>
    <row r="319" ht="16.5">
      <c r="F319" s="12"/>
    </row>
    <row r="320" ht="16.5">
      <c r="F320" s="12"/>
    </row>
    <row r="321" ht="16.5">
      <c r="F321" s="12"/>
    </row>
    <row r="322" ht="16.5">
      <c r="F322" s="12"/>
    </row>
    <row r="323" ht="16.5">
      <c r="F323" s="12"/>
    </row>
    <row r="324" ht="16.5">
      <c r="F324" s="12"/>
    </row>
    <row r="325" ht="16.5">
      <c r="F325" s="12"/>
    </row>
    <row r="326" ht="16.5">
      <c r="F326" s="12"/>
    </row>
    <row r="327" ht="16.5">
      <c r="F327" s="12"/>
    </row>
    <row r="328" ht="16.5">
      <c r="F328" s="12"/>
    </row>
    <row r="329" ht="16.5">
      <c r="F329" s="12"/>
    </row>
    <row r="330" ht="16.5">
      <c r="F330" s="12"/>
    </row>
    <row r="331" ht="16.5">
      <c r="F331" s="12"/>
    </row>
    <row r="332" ht="16.5">
      <c r="F332" s="12"/>
    </row>
    <row r="333" ht="16.5">
      <c r="F333" s="12"/>
    </row>
    <row r="334" ht="16.5">
      <c r="F334" s="12"/>
    </row>
    <row r="335" ht="16.5">
      <c r="F335" s="12"/>
    </row>
    <row r="336" ht="16.5">
      <c r="F336" s="12"/>
    </row>
    <row r="337" ht="16.5">
      <c r="F337" s="12"/>
    </row>
    <row r="338" ht="16.5">
      <c r="F338" s="12"/>
    </row>
    <row r="339" ht="16.5">
      <c r="F339" s="12"/>
    </row>
    <row r="340" ht="16.5">
      <c r="F340" s="12"/>
    </row>
    <row r="341" ht="16.5">
      <c r="F341" s="12"/>
    </row>
    <row r="342" ht="16.5">
      <c r="F342" s="12"/>
    </row>
    <row r="343" ht="16.5">
      <c r="F343" s="12"/>
    </row>
    <row r="344" ht="16.5">
      <c r="F344" s="12"/>
    </row>
    <row r="345" ht="16.5">
      <c r="F345" s="12"/>
    </row>
    <row r="346" ht="16.5">
      <c r="F346" s="12"/>
    </row>
    <row r="347" ht="16.5">
      <c r="F347" s="12"/>
    </row>
    <row r="348" ht="16.5">
      <c r="F348" s="12"/>
    </row>
    <row r="349" ht="16.5">
      <c r="F349" s="12"/>
    </row>
    <row r="350" ht="16.5">
      <c r="F350" s="12"/>
    </row>
    <row r="351" ht="16.5">
      <c r="F351" s="12"/>
    </row>
    <row r="352" ht="16.5">
      <c r="F352" s="12"/>
    </row>
    <row r="353" ht="16.5">
      <c r="F353" s="12"/>
    </row>
    <row r="354" ht="16.5">
      <c r="F354" s="12"/>
    </row>
    <row r="355" ht="16.5">
      <c r="F355" s="12"/>
    </row>
    <row r="356" ht="16.5">
      <c r="F356" s="12"/>
    </row>
    <row r="357" ht="16.5">
      <c r="F357" s="12"/>
    </row>
    <row r="358" ht="16.5">
      <c r="F358" s="12"/>
    </row>
    <row r="359" ht="16.5">
      <c r="F359" s="12"/>
    </row>
    <row r="360" ht="16.5">
      <c r="F360" s="12"/>
    </row>
    <row r="361" ht="16.5">
      <c r="F361" s="12"/>
    </row>
    <row r="362" ht="16.5">
      <c r="F362" s="12"/>
    </row>
    <row r="363" ht="16.5">
      <c r="F363" s="12"/>
    </row>
    <row r="364" ht="16.5">
      <c r="F364" s="12"/>
    </row>
    <row r="365" ht="16.5">
      <c r="F365" s="12"/>
    </row>
    <row r="366" ht="16.5">
      <c r="F366" s="12"/>
    </row>
    <row r="367" ht="16.5">
      <c r="F367" s="12"/>
    </row>
    <row r="368" ht="16.5">
      <c r="F368" s="12"/>
    </row>
    <row r="369" ht="16.5">
      <c r="F369" s="12"/>
    </row>
    <row r="370" ht="16.5">
      <c r="F370" s="12"/>
    </row>
    <row r="371" ht="16.5">
      <c r="F371" s="12"/>
    </row>
    <row r="372" ht="16.5">
      <c r="F372" s="12"/>
    </row>
    <row r="373" ht="16.5">
      <c r="F373" s="12"/>
    </row>
    <row r="374" ht="16.5">
      <c r="F374" s="12"/>
    </row>
    <row r="375" ht="16.5">
      <c r="F375" s="12"/>
    </row>
    <row r="376" ht="16.5">
      <c r="F376" s="12"/>
    </row>
    <row r="377" ht="16.5">
      <c r="F377" s="12"/>
    </row>
    <row r="378" ht="16.5">
      <c r="F378" s="12"/>
    </row>
    <row r="379" ht="16.5">
      <c r="F379" s="12"/>
    </row>
    <row r="380" ht="16.5">
      <c r="F380" s="12"/>
    </row>
    <row r="381" ht="16.5">
      <c r="F381" s="12"/>
    </row>
    <row r="382" ht="16.5">
      <c r="F382" s="12"/>
    </row>
    <row r="383" ht="16.5">
      <c r="F383" s="12"/>
    </row>
    <row r="384" ht="16.5">
      <c r="F384" s="12"/>
    </row>
    <row r="385" ht="16.5">
      <c r="F385" s="12"/>
    </row>
    <row r="386" ht="16.5">
      <c r="F386" s="12"/>
    </row>
    <row r="387" ht="16.5">
      <c r="F387" s="12"/>
    </row>
    <row r="388" ht="16.5">
      <c r="F388" s="12"/>
    </row>
    <row r="389" ht="16.5">
      <c r="F389" s="12"/>
    </row>
    <row r="390" ht="16.5">
      <c r="F390" s="12"/>
    </row>
    <row r="391" ht="16.5">
      <c r="F391" s="12"/>
    </row>
    <row r="392" ht="16.5">
      <c r="F392" s="12"/>
    </row>
    <row r="393" ht="16.5">
      <c r="F393" s="12"/>
    </row>
    <row r="394" ht="16.5">
      <c r="F394" s="12"/>
    </row>
    <row r="395" ht="16.5">
      <c r="F395" s="12"/>
    </row>
    <row r="396" ht="16.5">
      <c r="F396" s="12"/>
    </row>
    <row r="397" ht="16.5">
      <c r="F397" s="12"/>
    </row>
    <row r="398" ht="16.5">
      <c r="F398" s="12"/>
    </row>
    <row r="399" ht="16.5">
      <c r="F399" s="12"/>
    </row>
    <row r="400" ht="16.5">
      <c r="F400" s="12"/>
    </row>
    <row r="401" ht="16.5">
      <c r="F401" s="12"/>
    </row>
    <row r="402" ht="16.5">
      <c r="F402" s="12"/>
    </row>
    <row r="403" ht="16.5">
      <c r="F403" s="12"/>
    </row>
    <row r="404" ht="16.5">
      <c r="F404" s="12"/>
    </row>
    <row r="405" ht="16.5">
      <c r="F405" s="12"/>
    </row>
    <row r="406" ht="16.5">
      <c r="F406" s="12"/>
    </row>
    <row r="407" ht="16.5">
      <c r="F407" s="12"/>
    </row>
    <row r="408" ht="16.5">
      <c r="F408" s="12"/>
    </row>
    <row r="409" ht="16.5">
      <c r="F409" s="12"/>
    </row>
    <row r="410" ht="16.5">
      <c r="F410" s="12"/>
    </row>
    <row r="411" ht="16.5">
      <c r="F411" s="12"/>
    </row>
    <row r="412" ht="16.5">
      <c r="F412" s="12"/>
    </row>
    <row r="413" ht="16.5">
      <c r="F413" s="12"/>
    </row>
    <row r="414" ht="16.5">
      <c r="F414" s="12"/>
    </row>
    <row r="415" ht="16.5">
      <c r="F415" s="12"/>
    </row>
    <row r="416" ht="16.5">
      <c r="F416" s="12"/>
    </row>
    <row r="417" ht="16.5">
      <c r="F417" s="12"/>
    </row>
    <row r="418" ht="16.5">
      <c r="F418" s="12"/>
    </row>
    <row r="419" ht="16.5">
      <c r="F419" s="12"/>
    </row>
    <row r="420" ht="16.5">
      <c r="F420" s="12"/>
    </row>
    <row r="421" ht="16.5">
      <c r="F421" s="12"/>
    </row>
    <row r="422" ht="16.5">
      <c r="F422" s="12"/>
    </row>
    <row r="423" ht="16.5">
      <c r="F423" s="12"/>
    </row>
    <row r="424" ht="16.5">
      <c r="F424" s="12"/>
    </row>
    <row r="425" ht="16.5">
      <c r="F425" s="12"/>
    </row>
    <row r="426" ht="16.5">
      <c r="F426" s="12"/>
    </row>
    <row r="427" ht="16.5">
      <c r="F427" s="12"/>
    </row>
    <row r="428" ht="16.5">
      <c r="F428" s="12"/>
    </row>
    <row r="429" ht="16.5">
      <c r="F429" s="12"/>
    </row>
    <row r="430" ht="16.5">
      <c r="F430" s="12"/>
    </row>
    <row r="431" ht="16.5">
      <c r="F431" s="12"/>
    </row>
    <row r="432" ht="16.5">
      <c r="F432" s="12"/>
    </row>
    <row r="433" ht="16.5">
      <c r="F433" s="12"/>
    </row>
    <row r="434" ht="16.5">
      <c r="F434" s="12"/>
    </row>
    <row r="435" ht="16.5">
      <c r="F435" s="12"/>
    </row>
    <row r="436" ht="16.5">
      <c r="F436" s="12"/>
    </row>
    <row r="437" ht="16.5">
      <c r="F437" s="12"/>
    </row>
    <row r="438" ht="16.5">
      <c r="F438" s="12"/>
    </row>
    <row r="439" ht="16.5">
      <c r="F439" s="12"/>
    </row>
    <row r="440" ht="16.5">
      <c r="F440" s="12"/>
    </row>
    <row r="441" ht="16.5">
      <c r="F441" s="12"/>
    </row>
    <row r="442" ht="16.5">
      <c r="F442" s="12"/>
    </row>
    <row r="443" ht="16.5">
      <c r="F443" s="12"/>
    </row>
    <row r="444" ht="16.5">
      <c r="F444" s="12"/>
    </row>
    <row r="445" ht="16.5">
      <c r="F445" s="12"/>
    </row>
    <row r="446" ht="16.5">
      <c r="F446" s="12"/>
    </row>
    <row r="447" ht="16.5">
      <c r="F447" s="12"/>
    </row>
    <row r="448" ht="16.5">
      <c r="F448" s="12"/>
    </row>
    <row r="449" ht="16.5">
      <c r="F449" s="12"/>
    </row>
    <row r="450" ht="16.5">
      <c r="F450" s="12"/>
    </row>
    <row r="451" ht="16.5">
      <c r="F451" s="12"/>
    </row>
    <row r="452" ht="16.5">
      <c r="F452" s="12"/>
    </row>
    <row r="453" ht="16.5">
      <c r="F453" s="12"/>
    </row>
    <row r="454" ht="16.5">
      <c r="F454" s="12"/>
    </row>
    <row r="455" ht="16.5">
      <c r="F455" s="12"/>
    </row>
    <row r="456" ht="16.5">
      <c r="F456" s="12"/>
    </row>
    <row r="457" ht="16.5">
      <c r="F457" s="12"/>
    </row>
    <row r="458" ht="16.5">
      <c r="F458" s="12"/>
    </row>
    <row r="459" ht="16.5">
      <c r="F459" s="12"/>
    </row>
    <row r="460" ht="16.5">
      <c r="F460" s="12"/>
    </row>
    <row r="461" ht="16.5">
      <c r="F461" s="12"/>
    </row>
    <row r="462" ht="16.5">
      <c r="F462" s="12"/>
    </row>
    <row r="463" ht="16.5">
      <c r="F463" s="12"/>
    </row>
    <row r="464" ht="16.5">
      <c r="F464" s="12"/>
    </row>
    <row r="465" ht="16.5">
      <c r="F465" s="12"/>
    </row>
    <row r="466" ht="16.5">
      <c r="F466" s="12"/>
    </row>
    <row r="467" ht="16.5">
      <c r="F467" s="12"/>
    </row>
    <row r="468" ht="16.5">
      <c r="F468" s="12"/>
    </row>
    <row r="469" ht="16.5">
      <c r="F469" s="12"/>
    </row>
    <row r="470" ht="16.5">
      <c r="F470" s="12"/>
    </row>
    <row r="471" ht="16.5">
      <c r="F471" s="12"/>
    </row>
    <row r="472" ht="16.5">
      <c r="F472" s="12"/>
    </row>
    <row r="473" ht="16.5">
      <c r="F473" s="12"/>
    </row>
    <row r="474" ht="16.5">
      <c r="F474" s="12"/>
    </row>
    <row r="475" ht="16.5">
      <c r="F475" s="12"/>
    </row>
    <row r="476" ht="16.5">
      <c r="F476" s="12"/>
    </row>
    <row r="477" ht="16.5">
      <c r="F477" s="12"/>
    </row>
    <row r="478" ht="16.5">
      <c r="F478" s="12"/>
    </row>
    <row r="479" ht="16.5">
      <c r="F479" s="12"/>
    </row>
    <row r="480" ht="16.5">
      <c r="F480" s="12"/>
    </row>
    <row r="481" ht="16.5">
      <c r="F481" s="12"/>
    </row>
    <row r="482" ht="16.5">
      <c r="F482" s="12"/>
    </row>
    <row r="483" ht="16.5">
      <c r="F483" s="12"/>
    </row>
    <row r="484" ht="16.5">
      <c r="F484" s="12"/>
    </row>
    <row r="485" ht="16.5">
      <c r="F485" s="12"/>
    </row>
    <row r="486" ht="16.5">
      <c r="F486" s="12"/>
    </row>
    <row r="487" ht="16.5">
      <c r="F487" s="12"/>
    </row>
    <row r="488" ht="16.5">
      <c r="F488" s="12"/>
    </row>
    <row r="489" ht="16.5">
      <c r="F489" s="12"/>
    </row>
    <row r="490" ht="16.5">
      <c r="F490" s="12"/>
    </row>
    <row r="491" ht="16.5">
      <c r="F491" s="12"/>
    </row>
    <row r="492" ht="16.5">
      <c r="F492" s="12"/>
    </row>
    <row r="493" ht="16.5">
      <c r="F493" s="12"/>
    </row>
    <row r="494" ht="16.5">
      <c r="F494" s="12"/>
    </row>
    <row r="495" ht="16.5">
      <c r="F495" s="12"/>
    </row>
    <row r="496" ht="16.5">
      <c r="F496" s="12"/>
    </row>
    <row r="497" ht="16.5">
      <c r="F497" s="12"/>
    </row>
    <row r="498" ht="16.5">
      <c r="F498" s="12"/>
    </row>
    <row r="499" ht="16.5">
      <c r="F499" s="12"/>
    </row>
    <row r="500" ht="16.5">
      <c r="F500" s="12"/>
    </row>
    <row r="501" ht="16.5">
      <c r="F501" s="12"/>
    </row>
    <row r="502" ht="16.5">
      <c r="F502" s="12"/>
    </row>
    <row r="503" ht="16.5">
      <c r="F503" s="12"/>
    </row>
    <row r="504" ht="16.5">
      <c r="F504" s="12"/>
    </row>
    <row r="505" ht="16.5">
      <c r="F505" s="12"/>
    </row>
    <row r="506" ht="16.5">
      <c r="F506" s="12"/>
    </row>
    <row r="507" ht="16.5">
      <c r="F507" s="12"/>
    </row>
    <row r="508" ht="16.5">
      <c r="F508" s="12"/>
    </row>
    <row r="509" ht="16.5">
      <c r="F509" s="12"/>
    </row>
    <row r="510" ht="16.5">
      <c r="F510" s="12"/>
    </row>
    <row r="511" ht="16.5">
      <c r="F511" s="12"/>
    </row>
    <row r="512" ht="16.5">
      <c r="F512" s="12"/>
    </row>
    <row r="513" ht="16.5">
      <c r="F513" s="12"/>
    </row>
    <row r="514" ht="16.5">
      <c r="F514" s="12"/>
    </row>
    <row r="515" ht="16.5">
      <c r="F515" s="12"/>
    </row>
    <row r="516" ht="16.5">
      <c r="F516" s="12"/>
    </row>
    <row r="517" ht="16.5">
      <c r="F517" s="12"/>
    </row>
    <row r="518" ht="16.5">
      <c r="F518" s="12"/>
    </row>
    <row r="519" ht="16.5">
      <c r="F519" s="12"/>
    </row>
    <row r="520" ht="16.5">
      <c r="F520" s="12"/>
    </row>
    <row r="521" ht="16.5">
      <c r="F521" s="12"/>
    </row>
    <row r="522" ht="16.5">
      <c r="F522" s="12"/>
    </row>
    <row r="523" ht="16.5">
      <c r="F523" s="12"/>
    </row>
    <row r="524" ht="16.5">
      <c r="F524" s="12"/>
    </row>
    <row r="525" ht="16.5">
      <c r="F525" s="12"/>
    </row>
    <row r="526" ht="16.5">
      <c r="F526" s="12"/>
    </row>
    <row r="527" ht="16.5">
      <c r="F527" s="12"/>
    </row>
    <row r="528" ht="16.5">
      <c r="F528" s="12"/>
    </row>
    <row r="529" ht="16.5">
      <c r="F529" s="12"/>
    </row>
    <row r="530" ht="16.5">
      <c r="F530" s="12"/>
    </row>
    <row r="531" ht="16.5">
      <c r="F531" s="12"/>
    </row>
    <row r="532" ht="16.5">
      <c r="F532" s="12"/>
    </row>
    <row r="533" ht="16.5">
      <c r="F533" s="12"/>
    </row>
    <row r="534" ht="16.5">
      <c r="F534" s="12"/>
    </row>
    <row r="535" ht="16.5">
      <c r="F535" s="12"/>
    </row>
    <row r="536" ht="16.5">
      <c r="F536" s="12"/>
    </row>
    <row r="537" ht="16.5">
      <c r="F537" s="12"/>
    </row>
    <row r="538" ht="16.5">
      <c r="F538" s="12"/>
    </row>
    <row r="539" ht="16.5">
      <c r="F539" s="12"/>
    </row>
    <row r="540" ht="16.5">
      <c r="F540" s="12"/>
    </row>
    <row r="541" ht="16.5">
      <c r="F541" s="12"/>
    </row>
    <row r="542" ht="16.5">
      <c r="F542" s="12"/>
    </row>
    <row r="543" ht="16.5">
      <c r="F543" s="12"/>
    </row>
    <row r="544" ht="16.5">
      <c r="F544" s="12"/>
    </row>
    <row r="545" ht="16.5">
      <c r="F545" s="12"/>
    </row>
    <row r="546" ht="16.5">
      <c r="F546" s="12"/>
    </row>
    <row r="547" ht="16.5">
      <c r="F547" s="12"/>
    </row>
    <row r="548" ht="16.5">
      <c r="F548" s="12"/>
    </row>
    <row r="549" ht="16.5">
      <c r="F549" s="12"/>
    </row>
    <row r="550" ht="16.5">
      <c r="F550" s="12"/>
    </row>
    <row r="551" ht="16.5">
      <c r="F551" s="12"/>
    </row>
    <row r="552" ht="16.5">
      <c r="F552" s="12"/>
    </row>
    <row r="553" ht="16.5">
      <c r="F553" s="12"/>
    </row>
    <row r="554" ht="16.5">
      <c r="F554" s="12"/>
    </row>
    <row r="555" ht="16.5">
      <c r="F555" s="12"/>
    </row>
    <row r="556" ht="16.5">
      <c r="F556" s="12"/>
    </row>
    <row r="557" ht="16.5">
      <c r="F557" s="12"/>
    </row>
    <row r="558" ht="16.5">
      <c r="F558" s="12"/>
    </row>
    <row r="559" ht="16.5">
      <c r="F559" s="12"/>
    </row>
    <row r="560" ht="16.5">
      <c r="F560" s="12"/>
    </row>
    <row r="561" ht="16.5">
      <c r="F561" s="12"/>
    </row>
    <row r="562" ht="16.5">
      <c r="F562" s="12"/>
    </row>
    <row r="563" ht="16.5">
      <c r="F563" s="12"/>
    </row>
    <row r="564" ht="16.5">
      <c r="F564" s="12"/>
    </row>
    <row r="565" ht="16.5">
      <c r="F565" s="12"/>
    </row>
    <row r="566" ht="16.5">
      <c r="F566" s="12"/>
    </row>
    <row r="567" ht="16.5">
      <c r="F567" s="12"/>
    </row>
    <row r="568" ht="16.5">
      <c r="F568" s="12"/>
    </row>
    <row r="569" ht="16.5">
      <c r="F569" s="12"/>
    </row>
    <row r="570" ht="16.5">
      <c r="F570" s="12"/>
    </row>
    <row r="571" ht="16.5">
      <c r="F571" s="12"/>
    </row>
    <row r="572" ht="16.5">
      <c r="F572" s="12"/>
    </row>
    <row r="573" ht="16.5">
      <c r="F573" s="12"/>
    </row>
    <row r="574" ht="16.5">
      <c r="F574" s="12"/>
    </row>
    <row r="575" ht="16.5">
      <c r="F575" s="12"/>
    </row>
    <row r="576" ht="16.5">
      <c r="F576" s="12"/>
    </row>
    <row r="577" ht="16.5">
      <c r="F577" s="12"/>
    </row>
    <row r="578" ht="16.5">
      <c r="F578" s="12"/>
    </row>
    <row r="579" ht="16.5">
      <c r="F579" s="12"/>
    </row>
    <row r="580" ht="16.5">
      <c r="F580" s="12"/>
    </row>
    <row r="581" ht="16.5">
      <c r="F581" s="12"/>
    </row>
    <row r="582" ht="16.5">
      <c r="F582" s="12"/>
    </row>
    <row r="583" ht="16.5">
      <c r="F583" s="12"/>
    </row>
    <row r="584" ht="16.5">
      <c r="F584" s="12"/>
    </row>
    <row r="585" ht="16.5">
      <c r="F585" s="12"/>
    </row>
    <row r="586" ht="16.5">
      <c r="F586" s="12"/>
    </row>
    <row r="587" ht="16.5">
      <c r="F587" s="12"/>
    </row>
    <row r="588" ht="16.5">
      <c r="F588" s="12"/>
    </row>
    <row r="589" ht="16.5">
      <c r="F589" s="12"/>
    </row>
    <row r="590" ht="16.5">
      <c r="F590" s="12"/>
    </row>
    <row r="591" ht="16.5">
      <c r="F591" s="12"/>
    </row>
    <row r="592" ht="16.5">
      <c r="F592" s="12"/>
    </row>
    <row r="593" ht="16.5">
      <c r="F593" s="12"/>
    </row>
    <row r="594" ht="16.5">
      <c r="F594" s="12"/>
    </row>
    <row r="595" ht="16.5">
      <c r="F595" s="12"/>
    </row>
    <row r="596" ht="16.5">
      <c r="F596" s="12"/>
    </row>
    <row r="597" ht="16.5">
      <c r="F597" s="12"/>
    </row>
    <row r="598" ht="16.5">
      <c r="F598" s="12"/>
    </row>
    <row r="599" ht="16.5">
      <c r="F599" s="12"/>
    </row>
    <row r="600" ht="16.5">
      <c r="F600" s="12"/>
    </row>
    <row r="601" ht="16.5">
      <c r="F601" s="12"/>
    </row>
    <row r="602" ht="16.5">
      <c r="F602" s="12"/>
    </row>
    <row r="603" ht="16.5">
      <c r="F603" s="12"/>
    </row>
    <row r="604" ht="16.5">
      <c r="F604" s="12"/>
    </row>
    <row r="605" ht="16.5">
      <c r="F605" s="12"/>
    </row>
    <row r="606" ht="16.5">
      <c r="F606" s="12"/>
    </row>
    <row r="607" ht="16.5">
      <c r="F607" s="12"/>
    </row>
    <row r="608" ht="16.5">
      <c r="F608" s="12"/>
    </row>
    <row r="609" ht="16.5">
      <c r="F609" s="12"/>
    </row>
    <row r="610" ht="16.5">
      <c r="F610" s="12"/>
    </row>
    <row r="611" ht="16.5">
      <c r="F611" s="12"/>
    </row>
    <row r="612" ht="16.5">
      <c r="F612" s="12"/>
    </row>
    <row r="613" ht="16.5">
      <c r="F613" s="12"/>
    </row>
    <row r="614" ht="16.5">
      <c r="F614" s="12"/>
    </row>
    <row r="615" ht="16.5">
      <c r="F615" s="12"/>
    </row>
    <row r="616" ht="16.5">
      <c r="F616" s="12"/>
    </row>
    <row r="617" ht="16.5">
      <c r="F617" s="12"/>
    </row>
    <row r="618" ht="16.5">
      <c r="F618" s="12"/>
    </row>
    <row r="619" ht="16.5">
      <c r="F619" s="12"/>
    </row>
    <row r="620" ht="16.5">
      <c r="F620" s="12"/>
    </row>
    <row r="621" ht="16.5">
      <c r="F621" s="12"/>
    </row>
    <row r="622" ht="16.5">
      <c r="F622" s="12"/>
    </row>
    <row r="623" ht="16.5">
      <c r="F623" s="12"/>
    </row>
    <row r="624" ht="16.5">
      <c r="F624" s="12"/>
    </row>
    <row r="625" ht="16.5">
      <c r="F625" s="12"/>
    </row>
    <row r="626" ht="16.5">
      <c r="F626" s="12"/>
    </row>
    <row r="627" ht="16.5">
      <c r="F627" s="12"/>
    </row>
    <row r="628" ht="16.5">
      <c r="F628" s="12"/>
    </row>
    <row r="629" ht="16.5">
      <c r="F629" s="12"/>
    </row>
    <row r="630" ht="16.5">
      <c r="F630" s="12"/>
    </row>
    <row r="631" ht="16.5">
      <c r="F631" s="12"/>
    </row>
    <row r="632" ht="16.5">
      <c r="F632" s="12"/>
    </row>
    <row r="633" ht="16.5">
      <c r="F633" s="12"/>
    </row>
    <row r="634" ht="16.5">
      <c r="F634" s="12"/>
    </row>
    <row r="635" ht="16.5">
      <c r="F635" s="12"/>
    </row>
    <row r="636" ht="16.5">
      <c r="F636" s="12"/>
    </row>
    <row r="637" ht="16.5">
      <c r="F637" s="12"/>
    </row>
    <row r="638" ht="16.5">
      <c r="F638" s="12"/>
    </row>
    <row r="639" ht="16.5">
      <c r="F639" s="12"/>
    </row>
    <row r="640" ht="16.5">
      <c r="F640" s="12"/>
    </row>
    <row r="641" ht="16.5">
      <c r="F641" s="12"/>
    </row>
    <row r="642" ht="16.5">
      <c r="F642" s="12"/>
    </row>
    <row r="643" ht="16.5">
      <c r="F643" s="12"/>
    </row>
    <row r="644" ht="16.5">
      <c r="F644" s="12"/>
    </row>
    <row r="645" ht="16.5">
      <c r="F645" s="12"/>
    </row>
    <row r="646" ht="16.5">
      <c r="F646" s="12"/>
    </row>
    <row r="647" ht="16.5">
      <c r="F647" s="12"/>
    </row>
    <row r="648" ht="16.5">
      <c r="F648" s="12"/>
    </row>
    <row r="649" ht="16.5">
      <c r="F649" s="12"/>
    </row>
    <row r="650" ht="16.5">
      <c r="F650" s="12"/>
    </row>
    <row r="651" ht="16.5">
      <c r="F651" s="12"/>
    </row>
    <row r="652" ht="16.5">
      <c r="F652" s="12"/>
    </row>
    <row r="653" ht="16.5">
      <c r="F653" s="12"/>
    </row>
    <row r="654" ht="16.5">
      <c r="F654" s="12"/>
    </row>
    <row r="655" ht="16.5">
      <c r="F655" s="12"/>
    </row>
    <row r="656" ht="16.5">
      <c r="F656" s="12"/>
    </row>
    <row r="657" ht="16.5">
      <c r="F657" s="12"/>
    </row>
    <row r="658" ht="16.5">
      <c r="F658" s="12"/>
    </row>
    <row r="659" ht="16.5">
      <c r="F659" s="12"/>
    </row>
    <row r="660" ht="16.5">
      <c r="F660" s="12"/>
    </row>
    <row r="661" ht="16.5">
      <c r="F661" s="12"/>
    </row>
    <row r="662" ht="16.5">
      <c r="F662" s="12"/>
    </row>
    <row r="663" ht="16.5">
      <c r="F663" s="12"/>
    </row>
    <row r="664" ht="16.5">
      <c r="F664" s="12"/>
    </row>
    <row r="665" ht="16.5">
      <c r="F665" s="12"/>
    </row>
    <row r="666" ht="16.5">
      <c r="F666" s="12"/>
    </row>
    <row r="667" ht="16.5">
      <c r="F667" s="12"/>
    </row>
    <row r="668" ht="16.5">
      <c r="F668" s="12"/>
    </row>
    <row r="669" ht="16.5">
      <c r="F669" s="12"/>
    </row>
    <row r="670" ht="16.5">
      <c r="F670" s="12"/>
    </row>
    <row r="671" ht="16.5">
      <c r="F671" s="12"/>
    </row>
    <row r="672" ht="16.5">
      <c r="F672" s="12"/>
    </row>
    <row r="673" ht="16.5">
      <c r="F673" s="12"/>
    </row>
    <row r="674" ht="16.5">
      <c r="F674" s="12"/>
    </row>
    <row r="675" ht="16.5">
      <c r="F675" s="12"/>
    </row>
    <row r="676" ht="16.5">
      <c r="F676" s="12"/>
    </row>
    <row r="677" ht="16.5">
      <c r="F677" s="12"/>
    </row>
    <row r="678" ht="16.5">
      <c r="F678" s="12"/>
    </row>
    <row r="679" ht="16.5">
      <c r="F679" s="12"/>
    </row>
    <row r="680" ht="16.5">
      <c r="F680" s="12"/>
    </row>
    <row r="681" ht="16.5">
      <c r="F681" s="12"/>
    </row>
    <row r="682" ht="16.5">
      <c r="F682" s="12"/>
    </row>
    <row r="683" ht="16.5">
      <c r="F683" s="12"/>
    </row>
    <row r="684" ht="16.5">
      <c r="F684" s="12"/>
    </row>
    <row r="685" ht="16.5">
      <c r="F685" s="12"/>
    </row>
    <row r="686" ht="16.5">
      <c r="F686" s="12"/>
    </row>
    <row r="687" ht="16.5">
      <c r="F687" s="12"/>
    </row>
    <row r="688" ht="16.5">
      <c r="F688" s="12"/>
    </row>
    <row r="689" ht="16.5">
      <c r="F689" s="12"/>
    </row>
    <row r="690" ht="16.5">
      <c r="F690" s="12"/>
    </row>
    <row r="691" ht="16.5">
      <c r="F691" s="12"/>
    </row>
    <row r="692" ht="16.5">
      <c r="F692" s="12"/>
    </row>
    <row r="693" ht="16.5">
      <c r="F693" s="12"/>
    </row>
    <row r="694" ht="16.5">
      <c r="F694" s="12"/>
    </row>
    <row r="695" ht="16.5">
      <c r="F695" s="12"/>
    </row>
    <row r="696" ht="16.5">
      <c r="F696" s="12"/>
    </row>
    <row r="697" ht="16.5">
      <c r="F697" s="12"/>
    </row>
    <row r="698" ht="16.5">
      <c r="F698" s="12"/>
    </row>
    <row r="699" ht="16.5">
      <c r="F699" s="12"/>
    </row>
    <row r="700" ht="16.5">
      <c r="F700" s="12"/>
    </row>
    <row r="701" ht="16.5">
      <c r="F701" s="12"/>
    </row>
    <row r="702" ht="16.5">
      <c r="F702" s="12"/>
    </row>
    <row r="703" ht="16.5">
      <c r="F703" s="12"/>
    </row>
    <row r="704" ht="16.5">
      <c r="F704" s="12"/>
    </row>
    <row r="705" ht="16.5">
      <c r="F705" s="12"/>
    </row>
    <row r="706" ht="16.5">
      <c r="F706" s="12"/>
    </row>
    <row r="707" ht="16.5">
      <c r="F707" s="12"/>
    </row>
    <row r="708" ht="16.5">
      <c r="F708" s="12"/>
    </row>
    <row r="709" ht="16.5">
      <c r="F709" s="12"/>
    </row>
    <row r="710" ht="16.5">
      <c r="F710" s="12"/>
    </row>
    <row r="711" ht="16.5">
      <c r="F711" s="12"/>
    </row>
    <row r="712" ht="16.5">
      <c r="F712" s="12"/>
    </row>
    <row r="713" ht="16.5">
      <c r="F713" s="12"/>
    </row>
    <row r="714" ht="16.5">
      <c r="F714" s="12"/>
    </row>
    <row r="715" ht="16.5">
      <c r="F715" s="12"/>
    </row>
    <row r="716" ht="16.5">
      <c r="F716" s="12"/>
    </row>
    <row r="717" ht="16.5">
      <c r="F717" s="12"/>
    </row>
    <row r="718" ht="16.5">
      <c r="F718" s="12"/>
    </row>
    <row r="719" ht="16.5">
      <c r="F719" s="12"/>
    </row>
    <row r="720" ht="16.5">
      <c r="F720" s="12"/>
    </row>
    <row r="721" ht="16.5">
      <c r="F721" s="12"/>
    </row>
    <row r="722" ht="16.5">
      <c r="F722" s="12"/>
    </row>
    <row r="723" ht="16.5">
      <c r="F723" s="12"/>
    </row>
    <row r="724" ht="16.5">
      <c r="F724" s="12"/>
    </row>
    <row r="725" ht="16.5">
      <c r="F725" s="12"/>
    </row>
    <row r="726" ht="16.5">
      <c r="F726" s="12"/>
    </row>
    <row r="727" ht="16.5">
      <c r="F727" s="12"/>
    </row>
    <row r="728" ht="16.5">
      <c r="F728" s="12"/>
    </row>
    <row r="729" ht="16.5">
      <c r="F729" s="12"/>
    </row>
    <row r="730" ht="16.5">
      <c r="F730" s="12"/>
    </row>
    <row r="731" ht="16.5">
      <c r="F731" s="12"/>
    </row>
    <row r="732" ht="16.5">
      <c r="F732" s="12"/>
    </row>
    <row r="733" ht="16.5">
      <c r="F733" s="12"/>
    </row>
    <row r="734" ht="16.5">
      <c r="F734" s="12"/>
    </row>
    <row r="735" ht="16.5">
      <c r="F735" s="12"/>
    </row>
    <row r="736" ht="16.5">
      <c r="F736" s="12"/>
    </row>
    <row r="737" ht="16.5">
      <c r="F737" s="12"/>
    </row>
    <row r="738" ht="16.5">
      <c r="F738" s="12"/>
    </row>
    <row r="739" ht="16.5">
      <c r="F739" s="12"/>
    </row>
    <row r="740" ht="16.5">
      <c r="F740" s="12"/>
    </row>
    <row r="741" ht="16.5">
      <c r="F741" s="12"/>
    </row>
    <row r="742" ht="16.5">
      <c r="F742" s="12"/>
    </row>
    <row r="743" ht="16.5">
      <c r="F743" s="12"/>
    </row>
    <row r="744" ht="16.5">
      <c r="F744" s="12"/>
    </row>
    <row r="745" ht="16.5">
      <c r="F745" s="12"/>
    </row>
    <row r="746" ht="16.5">
      <c r="F746" s="12"/>
    </row>
    <row r="747" ht="16.5">
      <c r="F747" s="12"/>
    </row>
    <row r="748" ht="16.5">
      <c r="F748" s="12"/>
    </row>
    <row r="749" ht="16.5">
      <c r="F749" s="12"/>
    </row>
    <row r="750" ht="16.5">
      <c r="F750" s="12"/>
    </row>
    <row r="751" ht="16.5">
      <c r="F751" s="12"/>
    </row>
    <row r="752" ht="16.5">
      <c r="F752" s="12"/>
    </row>
    <row r="753" ht="16.5">
      <c r="F753" s="12"/>
    </row>
    <row r="754" ht="16.5">
      <c r="F754" s="12"/>
    </row>
    <row r="755" ht="16.5">
      <c r="F755" s="12"/>
    </row>
    <row r="756" ht="16.5">
      <c r="F756" s="12"/>
    </row>
    <row r="757" ht="16.5">
      <c r="F757" s="12"/>
    </row>
    <row r="758" ht="16.5">
      <c r="F758" s="12"/>
    </row>
    <row r="759" ht="16.5">
      <c r="F759" s="12"/>
    </row>
    <row r="760" ht="16.5">
      <c r="F760" s="12"/>
    </row>
    <row r="761" ht="16.5">
      <c r="F761" s="12"/>
    </row>
    <row r="762" ht="16.5">
      <c r="F762" s="12"/>
    </row>
    <row r="763" ht="16.5">
      <c r="F763" s="12"/>
    </row>
    <row r="764" ht="16.5">
      <c r="F764" s="12"/>
    </row>
    <row r="765" ht="16.5">
      <c r="F765" s="12"/>
    </row>
    <row r="766" ht="16.5">
      <c r="F766" s="12"/>
    </row>
    <row r="767" ht="16.5">
      <c r="F767" s="12"/>
    </row>
    <row r="768" ht="16.5">
      <c r="F768" s="12"/>
    </row>
    <row r="769" ht="16.5">
      <c r="F769" s="12"/>
    </row>
    <row r="770" ht="16.5">
      <c r="F770" s="12"/>
    </row>
    <row r="771" ht="16.5">
      <c r="F771" s="12"/>
    </row>
    <row r="772" ht="16.5">
      <c r="F772" s="12"/>
    </row>
    <row r="773" ht="16.5">
      <c r="F773" s="12"/>
    </row>
    <row r="774" ht="16.5">
      <c r="F774" s="12"/>
    </row>
    <row r="775" ht="16.5">
      <c r="F775" s="12"/>
    </row>
    <row r="776" ht="16.5">
      <c r="F776" s="12"/>
    </row>
    <row r="777" ht="16.5">
      <c r="F777" s="12"/>
    </row>
    <row r="778" ht="16.5">
      <c r="F778" s="12"/>
    </row>
    <row r="779" ht="16.5">
      <c r="F779" s="12"/>
    </row>
    <row r="780" ht="16.5">
      <c r="F780" s="12"/>
    </row>
    <row r="781" ht="16.5">
      <c r="F781" s="12"/>
    </row>
    <row r="782" ht="16.5">
      <c r="F782" s="12"/>
    </row>
    <row r="783" ht="16.5">
      <c r="F783" s="12"/>
    </row>
    <row r="784" ht="16.5">
      <c r="F784" s="12"/>
    </row>
    <row r="785" ht="16.5">
      <c r="F785" s="12"/>
    </row>
    <row r="786" ht="16.5">
      <c r="F786" s="12"/>
    </row>
    <row r="787" ht="16.5">
      <c r="F787" s="12"/>
    </row>
    <row r="788" ht="16.5">
      <c r="F788" s="12"/>
    </row>
    <row r="789" ht="16.5">
      <c r="F789" s="12"/>
    </row>
    <row r="790" ht="16.5">
      <c r="F790" s="12"/>
    </row>
    <row r="791" ht="16.5">
      <c r="F791" s="12"/>
    </row>
    <row r="792" ht="16.5">
      <c r="F792" s="12"/>
    </row>
    <row r="793" ht="16.5">
      <c r="F793" s="12"/>
    </row>
    <row r="794" ht="16.5">
      <c r="F794" s="12"/>
    </row>
    <row r="795" ht="16.5">
      <c r="F795" s="12"/>
    </row>
    <row r="796" ht="16.5">
      <c r="F796" s="12"/>
    </row>
    <row r="797" ht="16.5">
      <c r="F797" s="12"/>
    </row>
    <row r="798" ht="16.5">
      <c r="F798" s="12"/>
    </row>
    <row r="799" ht="16.5">
      <c r="F799" s="12"/>
    </row>
    <row r="800" ht="16.5">
      <c r="F800" s="12"/>
    </row>
    <row r="801" ht="16.5">
      <c r="F801" s="12"/>
    </row>
    <row r="802" ht="16.5">
      <c r="F802" s="12"/>
    </row>
    <row r="803" ht="16.5">
      <c r="F803" s="12"/>
    </row>
    <row r="804" ht="16.5">
      <c r="F804" s="12"/>
    </row>
    <row r="805" ht="16.5">
      <c r="F805" s="12"/>
    </row>
    <row r="806" ht="16.5">
      <c r="F806" s="12"/>
    </row>
    <row r="807" ht="16.5">
      <c r="F807" s="12"/>
    </row>
    <row r="808" ht="16.5">
      <c r="F808" s="12"/>
    </row>
    <row r="809" ht="16.5">
      <c r="F809" s="12"/>
    </row>
    <row r="810" ht="16.5">
      <c r="F810" s="12"/>
    </row>
    <row r="811" ht="16.5">
      <c r="F811" s="12"/>
    </row>
    <row r="812" ht="16.5">
      <c r="F812" s="12"/>
    </row>
    <row r="813" ht="16.5">
      <c r="F813" s="12"/>
    </row>
    <row r="814" ht="16.5">
      <c r="F814" s="12"/>
    </row>
    <row r="815" ht="16.5">
      <c r="F815" s="12"/>
    </row>
    <row r="816" ht="16.5">
      <c r="F816" s="12"/>
    </row>
    <row r="817" ht="16.5">
      <c r="F817" s="12"/>
    </row>
    <row r="818" ht="16.5">
      <c r="F818" s="12"/>
    </row>
    <row r="819" ht="16.5">
      <c r="F819" s="12"/>
    </row>
    <row r="820" ht="16.5">
      <c r="F820" s="12"/>
    </row>
    <row r="821" ht="16.5">
      <c r="F821" s="12"/>
    </row>
    <row r="822" ht="16.5">
      <c r="F822" s="12"/>
    </row>
    <row r="823" ht="16.5">
      <c r="F823" s="12"/>
    </row>
    <row r="824" ht="16.5">
      <c r="F824" s="12"/>
    </row>
    <row r="825" ht="16.5">
      <c r="F825" s="12"/>
    </row>
    <row r="826" ht="16.5">
      <c r="F826" s="12"/>
    </row>
    <row r="827" ht="16.5">
      <c r="F827" s="12"/>
    </row>
    <row r="828" ht="16.5">
      <c r="F828" s="12"/>
    </row>
    <row r="829" ht="16.5">
      <c r="F829" s="12"/>
    </row>
    <row r="830" ht="16.5">
      <c r="F830" s="12"/>
    </row>
    <row r="831" ht="16.5">
      <c r="F831" s="12"/>
    </row>
    <row r="832" ht="16.5">
      <c r="F832" s="12"/>
    </row>
    <row r="833" ht="16.5">
      <c r="F833" s="12"/>
    </row>
    <row r="834" ht="16.5">
      <c r="F834" s="12"/>
    </row>
    <row r="835" ht="16.5">
      <c r="F835" s="12"/>
    </row>
    <row r="836" ht="16.5">
      <c r="F836" s="12"/>
    </row>
    <row r="837" ht="16.5">
      <c r="F837" s="12"/>
    </row>
    <row r="838" ht="16.5">
      <c r="F838" s="12"/>
    </row>
    <row r="839" ht="16.5">
      <c r="F839" s="12"/>
    </row>
    <row r="840" ht="16.5">
      <c r="F840" s="12"/>
    </row>
    <row r="841" ht="16.5">
      <c r="F841" s="12"/>
    </row>
    <row r="842" ht="16.5">
      <c r="F842" s="12"/>
    </row>
    <row r="843" ht="16.5">
      <c r="F843" s="12"/>
    </row>
    <row r="844" ht="16.5">
      <c r="F844" s="12"/>
    </row>
    <row r="845" ht="16.5">
      <c r="F845" s="12"/>
    </row>
    <row r="846" ht="16.5">
      <c r="F846" s="12"/>
    </row>
    <row r="847" ht="16.5">
      <c r="F847" s="12"/>
    </row>
    <row r="848" ht="16.5">
      <c r="F848" s="12"/>
    </row>
    <row r="849" ht="16.5">
      <c r="F849" s="12"/>
    </row>
    <row r="850" ht="16.5">
      <c r="F850" s="12"/>
    </row>
    <row r="851" ht="16.5">
      <c r="F851" s="12"/>
    </row>
    <row r="852" ht="16.5">
      <c r="F852" s="12"/>
    </row>
    <row r="853" ht="16.5">
      <c r="F853" s="12"/>
    </row>
    <row r="854" ht="16.5">
      <c r="F854" s="12"/>
    </row>
    <row r="855" ht="16.5">
      <c r="F855" s="12"/>
    </row>
    <row r="856" ht="16.5">
      <c r="F856" s="12"/>
    </row>
    <row r="857" ht="16.5">
      <c r="F857" s="12"/>
    </row>
    <row r="858" ht="16.5">
      <c r="F858" s="12"/>
    </row>
    <row r="859" ht="16.5">
      <c r="F859" s="12"/>
    </row>
    <row r="860" ht="16.5">
      <c r="F860" s="12"/>
    </row>
    <row r="861" ht="16.5">
      <c r="F861" s="12"/>
    </row>
    <row r="862" ht="16.5">
      <c r="F862" s="12"/>
    </row>
    <row r="863" ht="16.5">
      <c r="F863" s="12"/>
    </row>
    <row r="864" ht="16.5">
      <c r="F864" s="12"/>
    </row>
    <row r="865" ht="16.5">
      <c r="F865" s="12"/>
    </row>
    <row r="866" ht="16.5">
      <c r="F866" s="12"/>
    </row>
    <row r="867" ht="16.5">
      <c r="F867" s="12"/>
    </row>
    <row r="868" ht="16.5">
      <c r="F868" s="12"/>
    </row>
    <row r="869" ht="16.5">
      <c r="F869" s="12"/>
    </row>
    <row r="870" ht="16.5">
      <c r="F870" s="12"/>
    </row>
    <row r="871" ht="16.5">
      <c r="F871" s="12"/>
    </row>
    <row r="872" ht="16.5">
      <c r="F872" s="12"/>
    </row>
    <row r="873" ht="16.5">
      <c r="F873" s="12"/>
    </row>
    <row r="874" ht="16.5">
      <c r="F874" s="12"/>
    </row>
    <row r="875" ht="16.5">
      <c r="F875" s="12"/>
    </row>
    <row r="876" ht="16.5">
      <c r="F876" s="12"/>
    </row>
    <row r="877" ht="16.5">
      <c r="F877" s="12"/>
    </row>
    <row r="878" ht="16.5">
      <c r="F878" s="12"/>
    </row>
    <row r="879" ht="16.5">
      <c r="F879" s="12"/>
    </row>
    <row r="880" ht="16.5">
      <c r="F880" s="12"/>
    </row>
    <row r="881" ht="16.5">
      <c r="F881" s="12"/>
    </row>
    <row r="882" ht="16.5">
      <c r="F882" s="12"/>
    </row>
    <row r="883" ht="16.5">
      <c r="F883" s="12"/>
    </row>
    <row r="884" ht="16.5">
      <c r="F884" s="12"/>
    </row>
    <row r="885" ht="16.5">
      <c r="F885" s="12"/>
    </row>
    <row r="886" ht="16.5">
      <c r="F886" s="12"/>
    </row>
    <row r="887" ht="16.5">
      <c r="F887" s="12"/>
    </row>
    <row r="888" ht="16.5">
      <c r="F888" s="12"/>
    </row>
    <row r="889" ht="16.5">
      <c r="F889" s="12"/>
    </row>
    <row r="890" ht="16.5">
      <c r="F890" s="12"/>
    </row>
    <row r="891" ht="16.5">
      <c r="F891" s="12"/>
    </row>
    <row r="892" ht="16.5">
      <c r="F892" s="12"/>
    </row>
    <row r="893" ht="16.5">
      <c r="F893" s="12"/>
    </row>
    <row r="894" ht="16.5">
      <c r="F894" s="12"/>
    </row>
    <row r="895" ht="16.5">
      <c r="F895" s="12"/>
    </row>
    <row r="896" ht="16.5">
      <c r="F896" s="12"/>
    </row>
    <row r="897" ht="16.5">
      <c r="F897" s="12"/>
    </row>
    <row r="898" ht="16.5">
      <c r="F898" s="12"/>
    </row>
    <row r="899" ht="16.5">
      <c r="F899" s="12"/>
    </row>
    <row r="900" ht="16.5">
      <c r="F900" s="12"/>
    </row>
    <row r="901" ht="16.5">
      <c r="F901" s="12"/>
    </row>
    <row r="902" ht="16.5">
      <c r="F902" s="12"/>
    </row>
    <row r="903" ht="16.5">
      <c r="F903" s="12"/>
    </row>
    <row r="904" ht="16.5">
      <c r="F904" s="12"/>
    </row>
    <row r="905" ht="16.5">
      <c r="F905" s="12"/>
    </row>
    <row r="906" ht="16.5">
      <c r="F906" s="12"/>
    </row>
    <row r="907" ht="16.5">
      <c r="F907" s="12"/>
    </row>
    <row r="908" ht="16.5">
      <c r="F908" s="12"/>
    </row>
    <row r="909" ht="16.5">
      <c r="F909" s="12"/>
    </row>
    <row r="910" ht="16.5">
      <c r="F910" s="12"/>
    </row>
    <row r="911" ht="16.5">
      <c r="F911" s="12"/>
    </row>
    <row r="912" ht="16.5">
      <c r="F912" s="12"/>
    </row>
    <row r="913" ht="16.5">
      <c r="F913" s="12"/>
    </row>
    <row r="914" ht="16.5">
      <c r="F914" s="12"/>
    </row>
    <row r="915" ht="16.5">
      <c r="F915" s="12"/>
    </row>
    <row r="916" ht="16.5">
      <c r="F916" s="12"/>
    </row>
    <row r="917" ht="16.5">
      <c r="F917" s="12"/>
    </row>
    <row r="918" ht="16.5">
      <c r="F918" s="12"/>
    </row>
    <row r="919" ht="16.5">
      <c r="F919" s="12"/>
    </row>
    <row r="920" ht="16.5">
      <c r="F920" s="12"/>
    </row>
    <row r="921" ht="16.5">
      <c r="F921" s="12"/>
    </row>
    <row r="922" ht="16.5">
      <c r="F922" s="12"/>
    </row>
    <row r="923" ht="16.5">
      <c r="F923" s="12"/>
    </row>
    <row r="924" ht="16.5">
      <c r="F924" s="12"/>
    </row>
    <row r="925" ht="16.5">
      <c r="F925" s="12"/>
    </row>
    <row r="926" ht="16.5">
      <c r="F926" s="12"/>
    </row>
    <row r="927" ht="16.5">
      <c r="F927" s="12"/>
    </row>
    <row r="928" ht="16.5">
      <c r="F928" s="12"/>
    </row>
    <row r="929" ht="16.5">
      <c r="F929" s="12"/>
    </row>
    <row r="930" ht="16.5">
      <c r="F930" s="12"/>
    </row>
    <row r="931" ht="16.5">
      <c r="F931" s="12"/>
    </row>
    <row r="932" ht="16.5">
      <c r="F932" s="12"/>
    </row>
    <row r="933" ht="16.5">
      <c r="F933" s="12"/>
    </row>
    <row r="934" ht="16.5">
      <c r="F934" s="12"/>
    </row>
    <row r="935" ht="16.5">
      <c r="F935" s="12"/>
    </row>
    <row r="936" ht="16.5">
      <c r="F936" s="12"/>
    </row>
    <row r="937" ht="16.5">
      <c r="F937" s="12"/>
    </row>
    <row r="938" ht="16.5">
      <c r="F938" s="12"/>
    </row>
    <row r="939" ht="16.5">
      <c r="F939" s="12"/>
    </row>
    <row r="940" ht="16.5">
      <c r="F940" s="12"/>
    </row>
    <row r="941" ht="16.5">
      <c r="F941" s="12"/>
    </row>
    <row r="942" ht="16.5">
      <c r="F942" s="12"/>
    </row>
    <row r="943" ht="16.5">
      <c r="F943" s="12"/>
    </row>
    <row r="944" ht="16.5">
      <c r="F944" s="12"/>
    </row>
    <row r="945" ht="16.5">
      <c r="F945" s="12"/>
    </row>
    <row r="946" ht="16.5">
      <c r="F946" s="12"/>
    </row>
    <row r="947" ht="16.5">
      <c r="F947" s="12"/>
    </row>
    <row r="948" ht="16.5">
      <c r="F948" s="12"/>
    </row>
    <row r="949" ht="16.5">
      <c r="F949" s="12"/>
    </row>
    <row r="950" ht="16.5">
      <c r="F950" s="12"/>
    </row>
    <row r="951" ht="16.5">
      <c r="F951" s="12"/>
    </row>
    <row r="952" ht="16.5">
      <c r="F952" s="12"/>
    </row>
    <row r="953" ht="16.5">
      <c r="F953" s="12"/>
    </row>
    <row r="954" ht="16.5">
      <c r="F954" s="12"/>
    </row>
    <row r="955" ht="16.5">
      <c r="F955" s="12"/>
    </row>
    <row r="956" ht="16.5">
      <c r="F956" s="12"/>
    </row>
    <row r="957" ht="16.5">
      <c r="F957" s="12"/>
    </row>
    <row r="958" ht="16.5">
      <c r="F958" s="12"/>
    </row>
    <row r="959" ht="16.5">
      <c r="F959" s="12"/>
    </row>
    <row r="960" ht="16.5">
      <c r="F960" s="12"/>
    </row>
    <row r="961" ht="16.5">
      <c r="F961" s="12"/>
    </row>
    <row r="962" ht="16.5">
      <c r="F962" s="12"/>
    </row>
    <row r="963" ht="16.5">
      <c r="F963" s="12"/>
    </row>
    <row r="964" ht="16.5">
      <c r="F964" s="12"/>
    </row>
    <row r="965" ht="16.5">
      <c r="F965" s="12"/>
    </row>
    <row r="966" ht="16.5">
      <c r="F966" s="12"/>
    </row>
    <row r="967" ht="16.5">
      <c r="F967" s="12"/>
    </row>
    <row r="968" ht="16.5">
      <c r="F968" s="12"/>
    </row>
    <row r="969" ht="16.5">
      <c r="F969" s="12"/>
    </row>
    <row r="970" ht="16.5">
      <c r="F970" s="12"/>
    </row>
    <row r="971" ht="16.5">
      <c r="F971" s="12"/>
    </row>
    <row r="972" ht="16.5">
      <c r="F972" s="12"/>
    </row>
    <row r="973" ht="16.5">
      <c r="F973" s="12"/>
    </row>
    <row r="974" ht="16.5">
      <c r="F974" s="12"/>
    </row>
    <row r="975" ht="16.5">
      <c r="F975" s="12"/>
    </row>
    <row r="976" ht="16.5">
      <c r="F976" s="12"/>
    </row>
    <row r="977" ht="16.5">
      <c r="F977" s="12"/>
    </row>
    <row r="978" ht="16.5">
      <c r="F978" s="12"/>
    </row>
    <row r="979" ht="16.5">
      <c r="F979" s="12"/>
    </row>
    <row r="980" ht="16.5">
      <c r="F980" s="12"/>
    </row>
    <row r="981" ht="16.5">
      <c r="F981" s="12"/>
    </row>
    <row r="982" ht="16.5">
      <c r="F982" s="12"/>
    </row>
    <row r="983" ht="16.5">
      <c r="F983" s="12"/>
    </row>
    <row r="984" ht="16.5">
      <c r="F984" s="12"/>
    </row>
    <row r="985" ht="16.5">
      <c r="F985" s="12"/>
    </row>
    <row r="986" ht="16.5">
      <c r="F986" s="12"/>
    </row>
    <row r="987" ht="16.5">
      <c r="F987" s="12"/>
    </row>
    <row r="988" ht="16.5">
      <c r="F988" s="12"/>
    </row>
    <row r="989" ht="16.5">
      <c r="F989" s="12"/>
    </row>
    <row r="990" ht="16.5">
      <c r="F990" s="12"/>
    </row>
    <row r="991" ht="16.5">
      <c r="F991" s="12"/>
    </row>
    <row r="992" ht="16.5">
      <c r="F992" s="12"/>
    </row>
    <row r="993" ht="16.5">
      <c r="F993" s="12"/>
    </row>
    <row r="994" ht="16.5">
      <c r="F994" s="12"/>
    </row>
    <row r="995" ht="16.5">
      <c r="F995" s="12"/>
    </row>
    <row r="996" ht="16.5">
      <c r="F996" s="12"/>
    </row>
    <row r="997" ht="16.5">
      <c r="F997" s="12"/>
    </row>
    <row r="998" ht="16.5">
      <c r="F998" s="12"/>
    </row>
    <row r="999" ht="16.5">
      <c r="F999" s="12"/>
    </row>
    <row r="1000" ht="16.5">
      <c r="F1000" s="12"/>
    </row>
    <row r="1001" ht="16.5">
      <c r="F1001" s="12"/>
    </row>
    <row r="1002" ht="16.5">
      <c r="F1002" s="12"/>
    </row>
    <row r="1003" ht="16.5">
      <c r="F1003" s="12"/>
    </row>
    <row r="1004" ht="16.5">
      <c r="F1004" s="12"/>
    </row>
    <row r="1005" ht="16.5">
      <c r="F1005" s="12"/>
    </row>
    <row r="1006" ht="16.5">
      <c r="F1006" s="12"/>
    </row>
    <row r="1007" ht="16.5">
      <c r="F1007" s="12"/>
    </row>
    <row r="1008" ht="16.5">
      <c r="F1008" s="12"/>
    </row>
    <row r="1009" ht="16.5">
      <c r="F1009" s="12"/>
    </row>
    <row r="1010" ht="16.5">
      <c r="F1010" s="12"/>
    </row>
    <row r="1011" ht="16.5">
      <c r="F1011" s="12"/>
    </row>
    <row r="1012" ht="16.5">
      <c r="F1012" s="12"/>
    </row>
    <row r="1013" ht="16.5">
      <c r="F1013" s="12"/>
    </row>
    <row r="1014" ht="16.5">
      <c r="F1014" s="12"/>
    </row>
    <row r="1015" ht="16.5">
      <c r="F1015" s="12"/>
    </row>
    <row r="1016" ht="16.5">
      <c r="F1016" s="12"/>
    </row>
    <row r="1017" ht="16.5">
      <c r="F1017" s="12"/>
    </row>
    <row r="1018" ht="16.5">
      <c r="F1018" s="12"/>
    </row>
    <row r="1019" ht="16.5">
      <c r="F1019" s="12"/>
    </row>
    <row r="1020" ht="16.5">
      <c r="F1020" s="12"/>
    </row>
    <row r="1021" ht="16.5">
      <c r="F1021" s="12"/>
    </row>
    <row r="1022" ht="16.5">
      <c r="F1022" s="12"/>
    </row>
    <row r="1023" ht="16.5">
      <c r="F1023" s="12"/>
    </row>
    <row r="1024" ht="16.5">
      <c r="F1024" s="12"/>
    </row>
    <row r="1025" ht="16.5">
      <c r="F1025" s="12"/>
    </row>
    <row r="1026" ht="16.5">
      <c r="F1026" s="12"/>
    </row>
    <row r="1027" ht="16.5">
      <c r="F1027" s="12"/>
    </row>
    <row r="1028" ht="16.5">
      <c r="F1028" s="12"/>
    </row>
    <row r="1029" ht="16.5">
      <c r="F1029" s="12"/>
    </row>
    <row r="1030" ht="16.5">
      <c r="F1030" s="12"/>
    </row>
    <row r="1031" ht="16.5">
      <c r="F1031" s="12"/>
    </row>
    <row r="1032" ht="16.5">
      <c r="F1032" s="12"/>
    </row>
    <row r="1033" ht="16.5">
      <c r="F1033" s="12"/>
    </row>
    <row r="1034" ht="16.5">
      <c r="F1034" s="12"/>
    </row>
    <row r="1035" ht="16.5">
      <c r="F1035" s="12"/>
    </row>
    <row r="1036" ht="16.5">
      <c r="F1036" s="12"/>
    </row>
    <row r="1037" ht="16.5">
      <c r="F1037" s="12"/>
    </row>
    <row r="1038" ht="16.5">
      <c r="F1038" s="12"/>
    </row>
    <row r="1039" ht="16.5">
      <c r="F1039" s="12"/>
    </row>
    <row r="1040" ht="16.5">
      <c r="F1040" s="12"/>
    </row>
    <row r="1041" ht="16.5">
      <c r="F1041" s="12"/>
    </row>
    <row r="1042" ht="16.5">
      <c r="F1042" s="12"/>
    </row>
    <row r="1043" ht="16.5">
      <c r="F1043" s="12"/>
    </row>
    <row r="1044" ht="16.5">
      <c r="F1044" s="12"/>
    </row>
    <row r="1045" ht="16.5">
      <c r="F1045" s="12"/>
    </row>
    <row r="1046" ht="16.5">
      <c r="F1046" s="12"/>
    </row>
    <row r="1047" ht="16.5">
      <c r="F1047" s="12"/>
    </row>
    <row r="1048" ht="16.5">
      <c r="F1048" s="12"/>
    </row>
    <row r="1049" ht="16.5">
      <c r="F1049" s="12"/>
    </row>
    <row r="1050" ht="16.5">
      <c r="F1050" s="12"/>
    </row>
    <row r="1051" ht="16.5">
      <c r="F1051" s="12"/>
    </row>
    <row r="1052" ht="16.5">
      <c r="F1052" s="12"/>
    </row>
    <row r="1053" ht="16.5">
      <c r="F1053" s="12"/>
    </row>
    <row r="1054" ht="16.5">
      <c r="F1054" s="12"/>
    </row>
    <row r="1055" ht="16.5">
      <c r="F1055" s="12"/>
    </row>
    <row r="1056" ht="16.5">
      <c r="F1056" s="12"/>
    </row>
    <row r="1057" ht="16.5">
      <c r="F1057" s="12"/>
    </row>
    <row r="1058" ht="16.5">
      <c r="F1058" s="12"/>
    </row>
    <row r="1059" ht="16.5">
      <c r="F1059" s="12"/>
    </row>
    <row r="1060" ht="16.5">
      <c r="F1060" s="12"/>
    </row>
    <row r="1061" ht="16.5">
      <c r="F1061" s="12"/>
    </row>
    <row r="1062" ht="16.5">
      <c r="F1062" s="12"/>
    </row>
    <row r="1063" ht="16.5">
      <c r="F1063" s="12"/>
    </row>
    <row r="1064" ht="16.5">
      <c r="F1064" s="12"/>
    </row>
    <row r="1065" ht="16.5">
      <c r="F1065" s="12"/>
    </row>
    <row r="1066" ht="16.5">
      <c r="F1066" s="12"/>
    </row>
    <row r="1067" ht="16.5">
      <c r="F1067" s="12"/>
    </row>
    <row r="1068" ht="16.5">
      <c r="F1068" s="12"/>
    </row>
    <row r="1069" ht="16.5">
      <c r="F1069" s="12"/>
    </row>
    <row r="1070" ht="16.5">
      <c r="F1070" s="12"/>
    </row>
    <row r="1071" ht="16.5">
      <c r="F1071" s="12"/>
    </row>
    <row r="1072" ht="16.5">
      <c r="F1072" s="12"/>
    </row>
    <row r="1073" ht="16.5">
      <c r="F1073" s="12"/>
    </row>
    <row r="1074" ht="16.5">
      <c r="F1074" s="12"/>
    </row>
    <row r="1075" ht="16.5">
      <c r="F1075" s="12"/>
    </row>
    <row r="1076" ht="16.5">
      <c r="F1076" s="12"/>
    </row>
    <row r="1077" ht="16.5">
      <c r="F1077" s="12"/>
    </row>
    <row r="1078" ht="16.5">
      <c r="F1078" s="12"/>
    </row>
    <row r="1079" ht="16.5">
      <c r="F1079" s="12"/>
    </row>
    <row r="1080" ht="16.5">
      <c r="F1080" s="12"/>
    </row>
    <row r="1081" ht="16.5">
      <c r="F1081" s="12"/>
    </row>
    <row r="1082" ht="16.5">
      <c r="F1082" s="12"/>
    </row>
    <row r="1083" ht="16.5">
      <c r="F1083" s="12"/>
    </row>
    <row r="1084" ht="16.5">
      <c r="F1084" s="12"/>
    </row>
    <row r="1085" ht="16.5">
      <c r="F1085" s="12"/>
    </row>
    <row r="1086" ht="16.5">
      <c r="F1086" s="12"/>
    </row>
    <row r="1087" ht="16.5">
      <c r="F1087" s="12"/>
    </row>
    <row r="1088" ht="16.5">
      <c r="F1088" s="12"/>
    </row>
    <row r="1089" ht="16.5">
      <c r="F1089" s="12"/>
    </row>
    <row r="1090" ht="16.5">
      <c r="F1090" s="12"/>
    </row>
    <row r="1091" ht="16.5">
      <c r="F1091" s="12"/>
    </row>
    <row r="1092" ht="16.5">
      <c r="F1092" s="12"/>
    </row>
    <row r="1093" ht="16.5">
      <c r="F1093" s="12"/>
    </row>
    <row r="1094" ht="16.5">
      <c r="F1094" s="12"/>
    </row>
    <row r="1095" ht="16.5">
      <c r="F1095" s="12"/>
    </row>
    <row r="1096" ht="16.5">
      <c r="F1096" s="12"/>
    </row>
    <row r="1097" ht="16.5">
      <c r="F1097" s="12"/>
    </row>
    <row r="1098" ht="16.5">
      <c r="F1098" s="12"/>
    </row>
    <row r="1099" ht="16.5">
      <c r="F1099" s="12"/>
    </row>
    <row r="1100" ht="16.5">
      <c r="F1100" s="12"/>
    </row>
    <row r="1101" ht="16.5">
      <c r="F1101" s="12"/>
    </row>
    <row r="1102" ht="16.5">
      <c r="F1102" s="12"/>
    </row>
    <row r="1103" ht="16.5">
      <c r="F1103" s="12"/>
    </row>
    <row r="1104" ht="16.5">
      <c r="F1104" s="12"/>
    </row>
    <row r="1105" ht="16.5">
      <c r="F1105" s="12"/>
    </row>
    <row r="1106" ht="16.5">
      <c r="F1106" s="12"/>
    </row>
    <row r="1107" ht="16.5">
      <c r="F1107" s="12"/>
    </row>
    <row r="1108" ht="16.5">
      <c r="F1108" s="12"/>
    </row>
    <row r="1109" ht="16.5">
      <c r="F1109" s="12"/>
    </row>
    <row r="1110" ht="16.5">
      <c r="F1110" s="12"/>
    </row>
    <row r="1111" ht="16.5">
      <c r="F1111" s="12"/>
    </row>
    <row r="1112" ht="16.5">
      <c r="F1112" s="12"/>
    </row>
    <row r="1113" ht="16.5">
      <c r="F1113" s="12"/>
    </row>
    <row r="1114" ht="16.5">
      <c r="F1114" s="12"/>
    </row>
    <row r="1115" ht="16.5">
      <c r="F1115" s="12"/>
    </row>
    <row r="1116" ht="16.5">
      <c r="F1116" s="12"/>
    </row>
    <row r="1117" ht="16.5">
      <c r="F1117" s="12"/>
    </row>
    <row r="1118" ht="16.5">
      <c r="F1118" s="12"/>
    </row>
    <row r="1119" ht="16.5">
      <c r="F1119" s="12"/>
    </row>
    <row r="1120" ht="16.5">
      <c r="F1120" s="12"/>
    </row>
    <row r="1121" ht="16.5">
      <c r="F1121" s="12"/>
    </row>
    <row r="1122" ht="16.5">
      <c r="F1122" s="12"/>
    </row>
    <row r="1123" ht="16.5">
      <c r="F1123" s="12"/>
    </row>
    <row r="1124" ht="16.5">
      <c r="F1124" s="12"/>
    </row>
    <row r="1125" ht="16.5">
      <c r="F1125" s="12"/>
    </row>
    <row r="1126" ht="16.5">
      <c r="F1126" s="12"/>
    </row>
    <row r="1127" ht="16.5">
      <c r="F1127" s="12"/>
    </row>
    <row r="1128" ht="16.5">
      <c r="F1128" s="12"/>
    </row>
    <row r="1129" ht="16.5">
      <c r="F1129" s="12"/>
    </row>
    <row r="1130" ht="16.5">
      <c r="F1130" s="12"/>
    </row>
    <row r="1131" ht="16.5">
      <c r="F1131" s="12"/>
    </row>
    <row r="1132" ht="16.5">
      <c r="F1132" s="12"/>
    </row>
    <row r="1133" ht="16.5">
      <c r="F1133" s="12"/>
    </row>
    <row r="1134" ht="16.5">
      <c r="F1134" s="12"/>
    </row>
    <row r="1135" ht="16.5">
      <c r="F1135" s="12"/>
    </row>
    <row r="1136" ht="16.5">
      <c r="F1136" s="12"/>
    </row>
    <row r="1137" ht="16.5">
      <c r="F1137" s="12"/>
    </row>
    <row r="1138" ht="16.5">
      <c r="F1138" s="12"/>
    </row>
    <row r="1139" ht="16.5">
      <c r="F1139" s="12"/>
    </row>
    <row r="1140" ht="16.5">
      <c r="F1140" s="12"/>
    </row>
    <row r="1141" ht="16.5">
      <c r="F1141" s="12"/>
    </row>
    <row r="1142" ht="16.5">
      <c r="F1142" s="12"/>
    </row>
    <row r="1143" ht="16.5">
      <c r="F1143" s="12"/>
    </row>
    <row r="1144" ht="16.5">
      <c r="F1144" s="12"/>
    </row>
    <row r="1145" ht="16.5">
      <c r="F1145" s="12"/>
    </row>
    <row r="1146" ht="16.5">
      <c r="F1146" s="12"/>
    </row>
    <row r="1147" ht="16.5">
      <c r="F1147" s="12"/>
    </row>
    <row r="1148" ht="16.5">
      <c r="F1148" s="12"/>
    </row>
    <row r="1149" ht="16.5">
      <c r="F1149" s="12"/>
    </row>
    <row r="1150" ht="16.5">
      <c r="F1150" s="12"/>
    </row>
    <row r="1151" ht="16.5">
      <c r="F1151" s="12"/>
    </row>
    <row r="1152" ht="16.5">
      <c r="F1152" s="12"/>
    </row>
    <row r="1153" ht="16.5">
      <c r="F1153" s="12"/>
    </row>
    <row r="1154" ht="16.5">
      <c r="F1154" s="12"/>
    </row>
    <row r="1155" ht="16.5">
      <c r="F1155" s="12"/>
    </row>
    <row r="1156" ht="16.5">
      <c r="F1156" s="12"/>
    </row>
    <row r="1157" ht="16.5">
      <c r="F1157" s="12"/>
    </row>
    <row r="1158" ht="16.5">
      <c r="F1158" s="12"/>
    </row>
    <row r="1159" ht="16.5">
      <c r="F1159" s="12"/>
    </row>
    <row r="1160" ht="16.5">
      <c r="F1160" s="12"/>
    </row>
    <row r="1161" ht="16.5">
      <c r="F1161" s="12"/>
    </row>
    <row r="1162" ht="16.5">
      <c r="F1162" s="12"/>
    </row>
    <row r="1163" ht="16.5">
      <c r="F1163" s="12"/>
    </row>
    <row r="1164" ht="16.5">
      <c r="F1164" s="12"/>
    </row>
    <row r="1165" ht="16.5">
      <c r="F1165" s="12"/>
    </row>
    <row r="1166" ht="16.5">
      <c r="F1166" s="12"/>
    </row>
    <row r="1167" ht="16.5">
      <c r="F1167" s="12"/>
    </row>
    <row r="1168" ht="16.5">
      <c r="F1168" s="12"/>
    </row>
    <row r="1169" ht="16.5">
      <c r="F1169" s="12"/>
    </row>
    <row r="1170" ht="16.5">
      <c r="F1170" s="12"/>
    </row>
    <row r="1171" ht="16.5">
      <c r="F1171" s="12"/>
    </row>
    <row r="1172" ht="16.5">
      <c r="F1172" s="12"/>
    </row>
    <row r="1173" ht="16.5">
      <c r="F1173" s="12"/>
    </row>
    <row r="1174" ht="16.5">
      <c r="F1174" s="12"/>
    </row>
    <row r="1175" ht="16.5">
      <c r="F1175" s="12"/>
    </row>
    <row r="1176" ht="16.5">
      <c r="F1176" s="12"/>
    </row>
    <row r="1177" ht="16.5">
      <c r="F1177" s="12"/>
    </row>
    <row r="1178" ht="16.5">
      <c r="F1178" s="12"/>
    </row>
    <row r="1179" ht="16.5">
      <c r="F1179" s="12"/>
    </row>
    <row r="1180" ht="16.5">
      <c r="F1180" s="12"/>
    </row>
    <row r="1181" ht="16.5">
      <c r="F1181" s="12"/>
    </row>
    <row r="1182" ht="16.5">
      <c r="F1182" s="12"/>
    </row>
    <row r="1183" ht="16.5">
      <c r="F1183" s="12"/>
    </row>
    <row r="1184" ht="16.5">
      <c r="F1184" s="12"/>
    </row>
    <row r="1185" ht="16.5">
      <c r="F1185" s="12"/>
    </row>
    <row r="1186" ht="16.5">
      <c r="F1186" s="12"/>
    </row>
    <row r="1187" ht="16.5">
      <c r="F1187" s="12"/>
    </row>
    <row r="1188" ht="16.5">
      <c r="F1188" s="12"/>
    </row>
    <row r="1189" ht="16.5">
      <c r="F1189" s="12"/>
    </row>
    <row r="1190" ht="16.5">
      <c r="F1190" s="12"/>
    </row>
    <row r="1191" ht="16.5">
      <c r="F1191" s="12"/>
    </row>
    <row r="1192" ht="16.5">
      <c r="F1192" s="12"/>
    </row>
    <row r="1193" ht="16.5">
      <c r="F1193" s="12"/>
    </row>
    <row r="1194" ht="16.5">
      <c r="F1194" s="12"/>
    </row>
    <row r="1195" ht="16.5">
      <c r="F1195" s="12"/>
    </row>
    <row r="1196" ht="16.5">
      <c r="F1196" s="12"/>
    </row>
    <row r="1197" ht="16.5">
      <c r="F1197" s="12"/>
    </row>
    <row r="1198" ht="16.5">
      <c r="F1198" s="12"/>
    </row>
    <row r="1199" ht="16.5">
      <c r="F1199" s="12"/>
    </row>
    <row r="1200" ht="16.5">
      <c r="F1200" s="12"/>
    </row>
    <row r="1201" ht="16.5">
      <c r="F1201" s="12"/>
    </row>
    <row r="1202" ht="16.5">
      <c r="F1202" s="12"/>
    </row>
    <row r="1203" ht="16.5">
      <c r="F1203" s="12"/>
    </row>
    <row r="1204" ht="16.5">
      <c r="F1204" s="12"/>
    </row>
    <row r="1205" ht="16.5">
      <c r="F1205" s="12"/>
    </row>
    <row r="1206" ht="16.5">
      <c r="F1206" s="12"/>
    </row>
    <row r="1207" ht="16.5">
      <c r="F1207" s="12"/>
    </row>
    <row r="1208" ht="16.5">
      <c r="F1208" s="12"/>
    </row>
    <row r="1209" ht="16.5">
      <c r="F1209" s="12"/>
    </row>
    <row r="1210" ht="16.5">
      <c r="F1210" s="12"/>
    </row>
    <row r="1211" ht="16.5">
      <c r="F1211" s="12"/>
    </row>
    <row r="1212" ht="16.5">
      <c r="F1212" s="12"/>
    </row>
    <row r="1213" ht="16.5">
      <c r="F1213" s="12"/>
    </row>
    <row r="1214" ht="16.5">
      <c r="F1214" s="12"/>
    </row>
    <row r="1215" ht="16.5">
      <c r="F1215" s="12"/>
    </row>
    <row r="1216" ht="16.5">
      <c r="F1216" s="12"/>
    </row>
    <row r="1217" ht="16.5">
      <c r="F1217" s="12"/>
    </row>
    <row r="1218" ht="16.5">
      <c r="F1218" s="12"/>
    </row>
    <row r="1219" ht="16.5">
      <c r="F1219" s="12"/>
    </row>
    <row r="1220" ht="16.5">
      <c r="F1220" s="12"/>
    </row>
    <row r="1221" ht="16.5">
      <c r="F1221" s="12"/>
    </row>
    <row r="1222" ht="16.5">
      <c r="F1222" s="12"/>
    </row>
    <row r="1223" ht="16.5">
      <c r="F1223" s="12"/>
    </row>
    <row r="1224" ht="16.5">
      <c r="F1224" s="12"/>
    </row>
    <row r="1225" ht="16.5">
      <c r="F1225" s="12"/>
    </row>
    <row r="1226" ht="16.5">
      <c r="F1226" s="12"/>
    </row>
    <row r="1227" ht="16.5">
      <c r="F1227" s="12"/>
    </row>
    <row r="1228" ht="16.5">
      <c r="F1228" s="12"/>
    </row>
    <row r="1229" ht="16.5">
      <c r="F1229" s="12"/>
    </row>
    <row r="1230" ht="16.5">
      <c r="F1230" s="12"/>
    </row>
    <row r="1231" ht="16.5">
      <c r="F1231" s="12"/>
    </row>
    <row r="1232" ht="16.5">
      <c r="F1232" s="12"/>
    </row>
    <row r="1233" ht="16.5">
      <c r="F1233" s="12"/>
    </row>
    <row r="1234" ht="16.5">
      <c r="F1234" s="12"/>
    </row>
    <row r="1235" ht="16.5">
      <c r="F1235" s="12"/>
    </row>
    <row r="1236" ht="16.5">
      <c r="F1236" s="12"/>
    </row>
    <row r="1237" ht="16.5">
      <c r="F1237" s="12"/>
    </row>
    <row r="1238" ht="16.5">
      <c r="F1238" s="12"/>
    </row>
    <row r="1239" ht="16.5">
      <c r="F1239" s="12"/>
    </row>
    <row r="1240" ht="16.5">
      <c r="F1240" s="12"/>
    </row>
    <row r="1241" ht="16.5">
      <c r="F1241" s="12"/>
    </row>
    <row r="1242" ht="16.5">
      <c r="F1242" s="12"/>
    </row>
    <row r="1243" ht="16.5">
      <c r="F1243" s="12"/>
    </row>
    <row r="1244" ht="16.5">
      <c r="F1244" s="12"/>
    </row>
    <row r="1245" ht="16.5">
      <c r="F1245" s="12"/>
    </row>
    <row r="1246" ht="16.5">
      <c r="F1246" s="12"/>
    </row>
    <row r="1247" ht="16.5">
      <c r="F1247" s="12"/>
    </row>
    <row r="1248" ht="16.5">
      <c r="F1248" s="12"/>
    </row>
    <row r="1249" ht="16.5">
      <c r="F1249" s="12"/>
    </row>
    <row r="1250" ht="16.5">
      <c r="F1250" s="12"/>
    </row>
    <row r="1251" ht="16.5">
      <c r="F1251" s="12"/>
    </row>
    <row r="1252" ht="16.5">
      <c r="F1252" s="12"/>
    </row>
    <row r="1253" ht="16.5">
      <c r="F1253" s="12"/>
    </row>
    <row r="1254" ht="16.5">
      <c r="F1254" s="12"/>
    </row>
    <row r="1255" ht="16.5">
      <c r="F1255" s="12"/>
    </row>
    <row r="1256" ht="16.5">
      <c r="F1256" s="12"/>
    </row>
    <row r="1257" ht="16.5">
      <c r="F1257" s="12"/>
    </row>
    <row r="1258" ht="16.5">
      <c r="F1258" s="12"/>
    </row>
    <row r="1259" ht="16.5">
      <c r="F1259" s="12"/>
    </row>
    <row r="1260" ht="16.5">
      <c r="F1260" s="12"/>
    </row>
    <row r="1261" ht="16.5">
      <c r="F1261" s="12"/>
    </row>
    <row r="1262" ht="16.5">
      <c r="F1262" s="12"/>
    </row>
    <row r="1263" ht="16.5">
      <c r="F1263" s="12"/>
    </row>
    <row r="1264" ht="16.5">
      <c r="F1264" s="12"/>
    </row>
    <row r="1265" ht="16.5">
      <c r="F1265" s="12"/>
    </row>
    <row r="1266" ht="16.5">
      <c r="F1266" s="12"/>
    </row>
    <row r="1267" ht="16.5">
      <c r="F1267" s="12"/>
    </row>
    <row r="1268" ht="16.5">
      <c r="F1268" s="12"/>
    </row>
    <row r="1269" ht="16.5">
      <c r="F1269" s="12"/>
    </row>
    <row r="1270" ht="16.5">
      <c r="F1270" s="12"/>
    </row>
    <row r="1271" ht="16.5">
      <c r="F1271" s="12"/>
    </row>
    <row r="1272" ht="16.5">
      <c r="F1272" s="12"/>
    </row>
    <row r="1273" ht="16.5">
      <c r="F1273" s="12"/>
    </row>
    <row r="1274" ht="16.5">
      <c r="F1274" s="12"/>
    </row>
    <row r="1275" ht="16.5">
      <c r="F1275" s="12"/>
    </row>
    <row r="1276" ht="16.5">
      <c r="F1276" s="12"/>
    </row>
    <row r="1277" ht="16.5">
      <c r="F1277" s="12"/>
    </row>
    <row r="1278" ht="16.5">
      <c r="F1278" s="12"/>
    </row>
    <row r="1279" ht="16.5">
      <c r="F1279" s="12"/>
    </row>
    <row r="1280" ht="16.5">
      <c r="F1280" s="12"/>
    </row>
    <row r="1281" ht="16.5">
      <c r="F1281" s="12"/>
    </row>
    <row r="1282" ht="16.5">
      <c r="F1282" s="12"/>
    </row>
    <row r="1283" ht="16.5">
      <c r="F1283" s="12"/>
    </row>
    <row r="1284" ht="16.5">
      <c r="F1284" s="12"/>
    </row>
    <row r="1285" ht="16.5">
      <c r="F1285" s="12"/>
    </row>
    <row r="1286" ht="16.5">
      <c r="F1286" s="12"/>
    </row>
    <row r="1287" ht="16.5">
      <c r="F1287" s="12"/>
    </row>
    <row r="1288" ht="16.5">
      <c r="F1288" s="12"/>
    </row>
    <row r="1289" ht="16.5">
      <c r="F1289" s="12"/>
    </row>
    <row r="1290" ht="16.5">
      <c r="F1290" s="12"/>
    </row>
    <row r="1291" ht="16.5">
      <c r="F1291" s="12"/>
    </row>
    <row r="1292" ht="16.5">
      <c r="F1292" s="12"/>
    </row>
    <row r="1293" ht="16.5">
      <c r="F1293" s="12"/>
    </row>
    <row r="1294" ht="16.5">
      <c r="F1294" s="12"/>
    </row>
    <row r="1295" ht="16.5">
      <c r="F1295" s="12"/>
    </row>
    <row r="1296" ht="16.5">
      <c r="F1296" s="12"/>
    </row>
    <row r="1297" ht="16.5">
      <c r="F1297" s="12"/>
    </row>
    <row r="1298" ht="16.5">
      <c r="F1298" s="12"/>
    </row>
    <row r="1299" ht="16.5">
      <c r="F1299" s="12"/>
    </row>
    <row r="1300" ht="16.5">
      <c r="F1300" s="12"/>
    </row>
    <row r="1301" ht="16.5">
      <c r="F1301" s="12"/>
    </row>
    <row r="1302" ht="16.5">
      <c r="F1302" s="12"/>
    </row>
    <row r="1303" ht="16.5">
      <c r="F1303" s="12"/>
    </row>
    <row r="1304" ht="16.5">
      <c r="F1304" s="12"/>
    </row>
    <row r="1305" ht="16.5">
      <c r="F1305" s="12"/>
    </row>
    <row r="1306" ht="16.5">
      <c r="F1306" s="12"/>
    </row>
    <row r="1307" ht="16.5">
      <c r="F1307" s="12"/>
    </row>
    <row r="1308" ht="16.5">
      <c r="F1308" s="12"/>
    </row>
    <row r="1309" ht="16.5">
      <c r="F1309" s="12"/>
    </row>
    <row r="1310" ht="16.5">
      <c r="F1310" s="12"/>
    </row>
    <row r="1311" ht="16.5">
      <c r="F1311" s="12"/>
    </row>
    <row r="1312" ht="16.5">
      <c r="F1312" s="12"/>
    </row>
    <row r="1313" ht="16.5">
      <c r="F1313" s="12"/>
    </row>
    <row r="1314" ht="16.5">
      <c r="F1314" s="12"/>
    </row>
    <row r="1315" ht="16.5">
      <c r="F1315" s="12"/>
    </row>
    <row r="1316" ht="16.5">
      <c r="F1316" s="12"/>
    </row>
    <row r="1317" ht="16.5">
      <c r="F1317" s="12"/>
    </row>
    <row r="1318" ht="16.5">
      <c r="F1318" s="12"/>
    </row>
    <row r="1319" ht="16.5">
      <c r="F1319" s="12"/>
    </row>
    <row r="1320" ht="16.5">
      <c r="F1320" s="12"/>
    </row>
    <row r="1321" ht="16.5">
      <c r="F1321" s="12"/>
    </row>
    <row r="1322" ht="16.5">
      <c r="F1322" s="12"/>
    </row>
    <row r="1323" ht="16.5">
      <c r="F1323" s="12"/>
    </row>
    <row r="1324" ht="16.5">
      <c r="F1324" s="12"/>
    </row>
    <row r="1325" ht="16.5">
      <c r="F1325" s="12"/>
    </row>
    <row r="1326" ht="16.5">
      <c r="F1326" s="12"/>
    </row>
    <row r="1327" ht="16.5">
      <c r="F1327" s="12"/>
    </row>
    <row r="1328" ht="16.5">
      <c r="F1328" s="12"/>
    </row>
    <row r="1329" ht="16.5">
      <c r="F1329" s="12"/>
    </row>
    <row r="1330" ht="16.5">
      <c r="F1330" s="12"/>
    </row>
    <row r="1331" ht="16.5">
      <c r="F1331" s="12"/>
    </row>
    <row r="1332" ht="16.5">
      <c r="F1332" s="12"/>
    </row>
    <row r="1333" ht="16.5">
      <c r="F1333" s="12"/>
    </row>
    <row r="1334" ht="16.5">
      <c r="F1334" s="12"/>
    </row>
    <row r="1335" ht="16.5">
      <c r="F1335" s="12"/>
    </row>
    <row r="1336" ht="16.5">
      <c r="F1336" s="12"/>
    </row>
    <row r="1337" ht="16.5">
      <c r="F1337" s="12"/>
    </row>
    <row r="1338" ht="16.5">
      <c r="F1338" s="12"/>
    </row>
    <row r="1339" ht="16.5">
      <c r="F1339" s="12"/>
    </row>
    <row r="1340" ht="16.5">
      <c r="F1340" s="12"/>
    </row>
    <row r="1341" ht="16.5">
      <c r="F1341" s="12"/>
    </row>
    <row r="1342" ht="16.5">
      <c r="F1342" s="12"/>
    </row>
    <row r="1343" ht="16.5">
      <c r="F1343" s="12"/>
    </row>
    <row r="1344" ht="16.5">
      <c r="F1344" s="12"/>
    </row>
    <row r="1345" ht="16.5">
      <c r="F1345" s="12"/>
    </row>
    <row r="1346" ht="16.5">
      <c r="F1346" s="12"/>
    </row>
    <row r="1347" ht="16.5">
      <c r="F1347" s="12"/>
    </row>
    <row r="1348" ht="16.5">
      <c r="F1348" s="12"/>
    </row>
    <row r="1349" ht="16.5">
      <c r="F1349" s="12"/>
    </row>
    <row r="1350" ht="16.5">
      <c r="F1350" s="12"/>
    </row>
    <row r="1351" ht="16.5">
      <c r="F1351" s="12"/>
    </row>
    <row r="1352" ht="16.5">
      <c r="F1352" s="12"/>
    </row>
    <row r="1353" ht="16.5">
      <c r="F1353" s="12"/>
    </row>
    <row r="1354" ht="16.5">
      <c r="F1354" s="12"/>
    </row>
    <row r="1355" ht="16.5">
      <c r="F1355" s="12"/>
    </row>
    <row r="1356" ht="16.5">
      <c r="F1356" s="12"/>
    </row>
    <row r="1357" ht="16.5">
      <c r="F1357" s="12"/>
    </row>
    <row r="1358" ht="16.5">
      <c r="F1358" s="12"/>
    </row>
    <row r="1359" ht="16.5">
      <c r="F1359" s="12"/>
    </row>
    <row r="1360" ht="16.5">
      <c r="F1360" s="12"/>
    </row>
    <row r="1361" ht="16.5">
      <c r="F1361" s="12"/>
    </row>
    <row r="1362" ht="16.5">
      <c r="F1362" s="12"/>
    </row>
    <row r="1363" ht="16.5">
      <c r="F1363" s="12"/>
    </row>
    <row r="1364" ht="16.5">
      <c r="F1364" s="12"/>
    </row>
    <row r="1365" ht="16.5">
      <c r="F1365" s="12"/>
    </row>
    <row r="1366" ht="16.5">
      <c r="F1366" s="12"/>
    </row>
    <row r="1367" ht="16.5">
      <c r="F1367" s="12"/>
    </row>
    <row r="1368" ht="16.5">
      <c r="F1368" s="12"/>
    </row>
    <row r="1369" ht="16.5">
      <c r="F1369" s="12"/>
    </row>
    <row r="1370" ht="16.5">
      <c r="F1370" s="12"/>
    </row>
    <row r="1371" ht="16.5">
      <c r="F1371" s="12"/>
    </row>
    <row r="1372" ht="16.5">
      <c r="F1372" s="12"/>
    </row>
    <row r="1373" ht="16.5">
      <c r="F1373" s="12"/>
    </row>
    <row r="1374" ht="16.5">
      <c r="F1374" s="12"/>
    </row>
    <row r="1375" ht="16.5">
      <c r="F1375" s="12"/>
    </row>
    <row r="1376" ht="16.5">
      <c r="F1376" s="12"/>
    </row>
    <row r="1377" ht="16.5">
      <c r="F1377" s="12"/>
    </row>
    <row r="1378" ht="16.5">
      <c r="F1378" s="12"/>
    </row>
    <row r="1379" ht="16.5">
      <c r="F1379" s="12"/>
    </row>
    <row r="1380" ht="16.5">
      <c r="F1380" s="12"/>
    </row>
    <row r="1381" ht="16.5">
      <c r="F1381" s="12"/>
    </row>
    <row r="1382" ht="16.5">
      <c r="F1382" s="12"/>
    </row>
    <row r="1383" ht="16.5">
      <c r="F1383" s="12"/>
    </row>
    <row r="1384" ht="16.5">
      <c r="F1384" s="12"/>
    </row>
    <row r="1385" ht="16.5">
      <c r="F1385" s="12"/>
    </row>
    <row r="1386" ht="16.5">
      <c r="F1386" s="12"/>
    </row>
    <row r="1387" ht="16.5">
      <c r="F1387" s="12"/>
    </row>
    <row r="1388" ht="16.5">
      <c r="F1388" s="12"/>
    </row>
    <row r="1389" ht="16.5">
      <c r="F1389" s="12"/>
    </row>
    <row r="1390" ht="16.5">
      <c r="F1390" s="12"/>
    </row>
    <row r="1391" ht="16.5">
      <c r="F1391" s="12"/>
    </row>
    <row r="1392" ht="16.5">
      <c r="F1392" s="12"/>
    </row>
    <row r="1393" ht="16.5">
      <c r="F1393" s="12"/>
    </row>
    <row r="1394" ht="16.5">
      <c r="F1394" s="12"/>
    </row>
    <row r="1395" ht="16.5">
      <c r="F1395" s="12"/>
    </row>
    <row r="1396" ht="16.5">
      <c r="F1396" s="12"/>
    </row>
    <row r="1397" ht="16.5">
      <c r="F1397" s="12"/>
    </row>
    <row r="1398" ht="16.5">
      <c r="F1398" s="12"/>
    </row>
    <row r="1399" ht="16.5">
      <c r="F1399" s="12"/>
    </row>
    <row r="1400" ht="16.5">
      <c r="F1400" s="12"/>
    </row>
    <row r="1401" ht="16.5">
      <c r="F1401" s="12"/>
    </row>
    <row r="1402" ht="16.5">
      <c r="F1402" s="12"/>
    </row>
    <row r="1403" ht="16.5">
      <c r="F1403" s="12"/>
    </row>
    <row r="1404" ht="16.5">
      <c r="F1404" s="12"/>
    </row>
    <row r="1405" ht="16.5">
      <c r="F1405" s="12"/>
    </row>
    <row r="1406" ht="16.5">
      <c r="F1406" s="12"/>
    </row>
    <row r="1407" ht="16.5">
      <c r="F1407" s="12"/>
    </row>
    <row r="1408" ht="16.5">
      <c r="F1408" s="12"/>
    </row>
    <row r="1409" ht="16.5">
      <c r="F1409" s="12"/>
    </row>
    <row r="1410" ht="16.5">
      <c r="F1410" s="12"/>
    </row>
    <row r="1411" ht="16.5">
      <c r="F1411" s="12"/>
    </row>
    <row r="1412" ht="16.5">
      <c r="F1412" s="12"/>
    </row>
    <row r="1413" ht="16.5">
      <c r="F1413" s="12"/>
    </row>
    <row r="1414" ht="16.5">
      <c r="F1414" s="12"/>
    </row>
    <row r="1415" ht="16.5">
      <c r="F1415" s="12"/>
    </row>
    <row r="1416" ht="16.5">
      <c r="F1416" s="12"/>
    </row>
    <row r="1417" ht="16.5">
      <c r="F1417" s="12"/>
    </row>
    <row r="1418" ht="16.5">
      <c r="F1418" s="12"/>
    </row>
    <row r="1419" ht="16.5">
      <c r="F1419" s="12"/>
    </row>
    <row r="1420" ht="16.5">
      <c r="F1420" s="12"/>
    </row>
    <row r="1421" ht="16.5">
      <c r="F1421" s="12"/>
    </row>
    <row r="1422" ht="16.5">
      <c r="F1422" s="12"/>
    </row>
    <row r="1423" ht="16.5">
      <c r="F1423" s="12"/>
    </row>
    <row r="1424" ht="16.5">
      <c r="F1424" s="12"/>
    </row>
    <row r="1425" ht="16.5">
      <c r="F1425" s="12"/>
    </row>
    <row r="1426" ht="16.5">
      <c r="F1426" s="12"/>
    </row>
    <row r="1427" ht="16.5">
      <c r="F1427" s="12"/>
    </row>
    <row r="1428" ht="16.5">
      <c r="F1428" s="12"/>
    </row>
    <row r="1429" ht="16.5">
      <c r="F1429" s="12"/>
    </row>
    <row r="1430" ht="16.5">
      <c r="F1430" s="12"/>
    </row>
    <row r="1431" ht="16.5">
      <c r="F1431" s="12"/>
    </row>
    <row r="1432" ht="16.5">
      <c r="F1432" s="12"/>
    </row>
    <row r="1433" ht="16.5">
      <c r="F1433" s="12"/>
    </row>
    <row r="1434" ht="16.5">
      <c r="F1434" s="12"/>
    </row>
    <row r="1435" ht="16.5">
      <c r="F1435" s="12"/>
    </row>
    <row r="1436" ht="16.5">
      <c r="F1436" s="12"/>
    </row>
    <row r="1437" ht="16.5">
      <c r="F1437" s="12"/>
    </row>
    <row r="1438" ht="16.5">
      <c r="F1438" s="12"/>
    </row>
    <row r="1439" ht="16.5">
      <c r="F1439" s="12"/>
    </row>
    <row r="1440" ht="16.5">
      <c r="F1440" s="12"/>
    </row>
    <row r="1441" ht="16.5">
      <c r="F1441" s="12"/>
    </row>
    <row r="1442" ht="16.5">
      <c r="F1442" s="12"/>
    </row>
    <row r="1443" ht="16.5">
      <c r="F1443" s="12"/>
    </row>
    <row r="1444" ht="16.5">
      <c r="F1444" s="12"/>
    </row>
    <row r="1445" ht="16.5">
      <c r="F1445" s="12"/>
    </row>
    <row r="1446" ht="16.5">
      <c r="F1446" s="12"/>
    </row>
    <row r="1447" ht="16.5">
      <c r="F1447" s="12"/>
    </row>
    <row r="1448" ht="16.5">
      <c r="F1448" s="12"/>
    </row>
    <row r="1449" ht="16.5">
      <c r="F1449" s="12"/>
    </row>
    <row r="1450" ht="16.5">
      <c r="F1450" s="12"/>
    </row>
    <row r="1451" ht="16.5">
      <c r="F1451" s="12"/>
    </row>
    <row r="1452" ht="16.5">
      <c r="F1452" s="12"/>
    </row>
    <row r="1453" ht="16.5">
      <c r="F1453" s="12"/>
    </row>
    <row r="1454" ht="16.5">
      <c r="F1454" s="12"/>
    </row>
    <row r="1455" ht="16.5">
      <c r="F1455" s="12"/>
    </row>
    <row r="1456" ht="16.5">
      <c r="F1456" s="12"/>
    </row>
    <row r="1457" ht="16.5">
      <c r="F1457" s="12"/>
    </row>
    <row r="1458" ht="16.5">
      <c r="F1458" s="12"/>
    </row>
    <row r="1459" ht="16.5">
      <c r="F1459" s="12"/>
    </row>
    <row r="1460" ht="16.5">
      <c r="F1460" s="12"/>
    </row>
    <row r="1461" ht="16.5">
      <c r="F1461" s="12"/>
    </row>
    <row r="1462" ht="16.5">
      <c r="F1462" s="12"/>
    </row>
    <row r="1463" ht="16.5">
      <c r="F1463" s="12"/>
    </row>
    <row r="1464" ht="16.5">
      <c r="F1464" s="12"/>
    </row>
    <row r="1465" ht="16.5">
      <c r="F1465" s="12"/>
    </row>
    <row r="1466" ht="16.5">
      <c r="F1466" s="12"/>
    </row>
    <row r="1467" ht="16.5">
      <c r="F1467" s="12"/>
    </row>
    <row r="1468" ht="16.5">
      <c r="F1468" s="12"/>
    </row>
    <row r="1469" ht="16.5">
      <c r="F1469" s="12"/>
    </row>
    <row r="1470" ht="16.5">
      <c r="F1470" s="12"/>
    </row>
    <row r="1471" ht="16.5">
      <c r="F1471" s="12"/>
    </row>
    <row r="1472" ht="16.5">
      <c r="F1472" s="12"/>
    </row>
    <row r="1473" ht="16.5">
      <c r="F1473" s="12"/>
    </row>
    <row r="1474" ht="16.5">
      <c r="F1474" s="12"/>
    </row>
    <row r="1475" ht="16.5">
      <c r="F1475" s="12"/>
    </row>
    <row r="1476" ht="16.5">
      <c r="F1476" s="12"/>
    </row>
    <row r="1477" ht="16.5">
      <c r="F1477" s="12"/>
    </row>
    <row r="1478" ht="16.5">
      <c r="F1478" s="12"/>
    </row>
    <row r="1479" ht="16.5">
      <c r="F1479" s="12"/>
    </row>
    <row r="1480" ht="16.5">
      <c r="F1480" s="12"/>
    </row>
    <row r="1481" ht="16.5">
      <c r="F1481" s="12"/>
    </row>
    <row r="1482" ht="16.5">
      <c r="F1482" s="12"/>
    </row>
    <row r="1483" ht="16.5">
      <c r="F1483" s="12"/>
    </row>
    <row r="1484" ht="16.5">
      <c r="F1484" s="12"/>
    </row>
    <row r="1485" ht="16.5">
      <c r="F1485" s="12"/>
    </row>
    <row r="1486" ht="16.5">
      <c r="F1486" s="12"/>
    </row>
    <row r="1487" ht="16.5">
      <c r="F1487" s="12"/>
    </row>
    <row r="1488" ht="16.5">
      <c r="F1488" s="12"/>
    </row>
    <row r="1489" ht="16.5">
      <c r="F1489" s="12"/>
    </row>
    <row r="1490" ht="16.5">
      <c r="F1490" s="12"/>
    </row>
    <row r="1491" ht="16.5">
      <c r="F1491" s="12"/>
    </row>
    <row r="1492" ht="16.5">
      <c r="F1492" s="12"/>
    </row>
    <row r="1493" ht="16.5">
      <c r="F1493" s="12"/>
    </row>
    <row r="1494" ht="16.5">
      <c r="F1494" s="12"/>
    </row>
    <row r="1495" ht="16.5">
      <c r="F1495" s="12"/>
    </row>
    <row r="1496" ht="16.5">
      <c r="F1496" s="12"/>
    </row>
    <row r="1497" ht="16.5">
      <c r="F1497" s="12"/>
    </row>
    <row r="1498" ht="16.5">
      <c r="F1498" s="12"/>
    </row>
    <row r="1499" ht="16.5">
      <c r="F1499" s="12"/>
    </row>
    <row r="1500" ht="16.5">
      <c r="F1500" s="12"/>
    </row>
    <row r="1501" ht="16.5">
      <c r="F1501" s="12"/>
    </row>
    <row r="1502" ht="16.5">
      <c r="F1502" s="12"/>
    </row>
    <row r="1503" ht="16.5">
      <c r="F1503" s="12"/>
    </row>
    <row r="1504" ht="16.5">
      <c r="F1504" s="12"/>
    </row>
    <row r="1505" ht="16.5">
      <c r="F1505" s="12"/>
    </row>
    <row r="1506" ht="16.5">
      <c r="F1506" s="12"/>
    </row>
    <row r="1507" ht="16.5">
      <c r="F1507" s="12"/>
    </row>
    <row r="1508" ht="16.5">
      <c r="F1508" s="12"/>
    </row>
    <row r="1509" ht="16.5">
      <c r="F1509" s="12"/>
    </row>
    <row r="1510" ht="16.5">
      <c r="F1510" s="12"/>
    </row>
    <row r="1511" ht="16.5">
      <c r="F1511" s="12"/>
    </row>
    <row r="1512" ht="16.5">
      <c r="F1512" s="12"/>
    </row>
    <row r="1513" ht="16.5">
      <c r="F1513" s="12"/>
    </row>
    <row r="1514" ht="16.5">
      <c r="F1514" s="12"/>
    </row>
    <row r="1515" ht="16.5">
      <c r="F1515" s="12"/>
    </row>
    <row r="1516" ht="16.5">
      <c r="F1516" s="12"/>
    </row>
    <row r="1517" ht="16.5">
      <c r="F1517" s="12"/>
    </row>
    <row r="1518" ht="16.5">
      <c r="F1518" s="12"/>
    </row>
    <row r="1519" ht="16.5">
      <c r="F1519" s="12"/>
    </row>
    <row r="1520" ht="16.5">
      <c r="F1520" s="12"/>
    </row>
    <row r="1521" ht="16.5">
      <c r="F1521" s="12"/>
    </row>
    <row r="1522" ht="16.5">
      <c r="F1522" s="12"/>
    </row>
    <row r="1523" ht="16.5">
      <c r="F1523" s="12"/>
    </row>
    <row r="1524" ht="16.5">
      <c r="F1524" s="12"/>
    </row>
    <row r="1525" ht="16.5">
      <c r="F1525" s="12"/>
    </row>
    <row r="1526" ht="16.5">
      <c r="F1526" s="12"/>
    </row>
    <row r="1527" ht="16.5">
      <c r="F1527" s="12"/>
    </row>
    <row r="1528" ht="16.5">
      <c r="F1528" s="12"/>
    </row>
    <row r="1529" ht="16.5">
      <c r="F1529" s="12"/>
    </row>
    <row r="1530" ht="16.5">
      <c r="F1530" s="12"/>
    </row>
    <row r="1531" ht="16.5">
      <c r="F1531" s="12"/>
    </row>
    <row r="1532" ht="16.5">
      <c r="F1532" s="12"/>
    </row>
    <row r="1533" ht="16.5">
      <c r="F1533" s="12"/>
    </row>
    <row r="1534" ht="16.5">
      <c r="F1534" s="12"/>
    </row>
    <row r="1535" ht="16.5">
      <c r="F1535" s="12"/>
    </row>
    <row r="1536" ht="16.5">
      <c r="F1536" s="12"/>
    </row>
    <row r="1537" ht="16.5">
      <c r="F1537" s="12"/>
    </row>
    <row r="1538" ht="16.5">
      <c r="F1538" s="12"/>
    </row>
    <row r="1539" ht="16.5">
      <c r="F1539" s="12"/>
    </row>
    <row r="1540" ht="16.5">
      <c r="F1540" s="12"/>
    </row>
    <row r="1541" ht="16.5">
      <c r="F1541" s="12"/>
    </row>
    <row r="1542" ht="16.5">
      <c r="F1542" s="12"/>
    </row>
    <row r="1543" ht="16.5">
      <c r="F1543" s="12"/>
    </row>
    <row r="1544" ht="16.5">
      <c r="F1544" s="12"/>
    </row>
    <row r="1545" ht="16.5">
      <c r="F1545" s="12"/>
    </row>
    <row r="1546" ht="16.5">
      <c r="F1546" s="12"/>
    </row>
    <row r="1547" ht="16.5">
      <c r="F1547" s="12"/>
    </row>
    <row r="1548" ht="16.5">
      <c r="F1548" s="12"/>
    </row>
    <row r="1549" ht="16.5">
      <c r="F1549" s="12"/>
    </row>
    <row r="1550" ht="16.5">
      <c r="F1550" s="12"/>
    </row>
    <row r="1551" ht="16.5">
      <c r="F1551" s="12"/>
    </row>
    <row r="1552" ht="16.5">
      <c r="F1552" s="12"/>
    </row>
    <row r="1553" ht="16.5">
      <c r="F1553" s="12"/>
    </row>
    <row r="1554" ht="16.5">
      <c r="F1554" s="12"/>
    </row>
    <row r="1555" ht="16.5">
      <c r="F1555" s="12"/>
    </row>
    <row r="1556" ht="16.5">
      <c r="F1556" s="12"/>
    </row>
    <row r="1557" ht="16.5">
      <c r="F1557" s="12"/>
    </row>
    <row r="1558" ht="16.5">
      <c r="F1558" s="12"/>
    </row>
    <row r="1559" ht="16.5">
      <c r="F1559" s="12"/>
    </row>
    <row r="1560" ht="16.5">
      <c r="F1560" s="12"/>
    </row>
    <row r="1561" ht="16.5">
      <c r="F1561" s="12"/>
    </row>
    <row r="1562" ht="16.5">
      <c r="F1562" s="12"/>
    </row>
    <row r="1563" ht="16.5">
      <c r="F1563" s="12"/>
    </row>
    <row r="1564" ht="16.5">
      <c r="F1564" s="12"/>
    </row>
    <row r="1565" ht="16.5">
      <c r="F1565" s="12"/>
    </row>
    <row r="1566" ht="16.5">
      <c r="F1566" s="12"/>
    </row>
    <row r="1567" ht="16.5">
      <c r="F1567" s="12"/>
    </row>
    <row r="1568" ht="16.5">
      <c r="F1568" s="12"/>
    </row>
    <row r="1569" ht="16.5">
      <c r="F1569" s="12"/>
    </row>
    <row r="1570" ht="16.5">
      <c r="F1570" s="12"/>
    </row>
    <row r="1571" ht="16.5">
      <c r="F1571" s="12"/>
    </row>
    <row r="1572" ht="16.5">
      <c r="F1572" s="12"/>
    </row>
    <row r="1573" ht="16.5">
      <c r="F1573" s="12"/>
    </row>
    <row r="1574" ht="16.5">
      <c r="F1574" s="12"/>
    </row>
    <row r="1575" ht="16.5">
      <c r="F1575" s="12"/>
    </row>
    <row r="1576" ht="16.5">
      <c r="F1576" s="12"/>
    </row>
    <row r="1577" ht="16.5">
      <c r="F1577" s="12"/>
    </row>
    <row r="1578" ht="16.5">
      <c r="F1578" s="12"/>
    </row>
    <row r="1579" ht="16.5">
      <c r="F1579" s="12"/>
    </row>
    <row r="1580" ht="16.5">
      <c r="F1580" s="12"/>
    </row>
    <row r="1581" ht="16.5">
      <c r="F1581" s="12"/>
    </row>
    <row r="1582" ht="16.5">
      <c r="F1582" s="12"/>
    </row>
    <row r="1583" ht="16.5">
      <c r="F1583" s="12"/>
    </row>
    <row r="1584" ht="16.5">
      <c r="F1584" s="12"/>
    </row>
    <row r="1585" ht="16.5">
      <c r="F1585" s="12"/>
    </row>
    <row r="1586" ht="16.5">
      <c r="F1586" s="12"/>
    </row>
    <row r="1587" ht="16.5">
      <c r="F1587" s="12"/>
    </row>
    <row r="1588" ht="16.5">
      <c r="F1588" s="12"/>
    </row>
    <row r="1589" ht="16.5">
      <c r="F1589" s="12"/>
    </row>
    <row r="1590" ht="16.5">
      <c r="F1590" s="12"/>
    </row>
    <row r="1591" ht="16.5">
      <c r="F1591" s="12"/>
    </row>
    <row r="1592" ht="16.5">
      <c r="F1592" s="12"/>
    </row>
    <row r="1593" ht="16.5">
      <c r="F1593" s="12"/>
    </row>
    <row r="1594" ht="16.5">
      <c r="F1594" s="12"/>
    </row>
    <row r="1595" ht="16.5">
      <c r="F1595" s="12"/>
    </row>
    <row r="1596" ht="16.5">
      <c r="F1596" s="12"/>
    </row>
    <row r="1597" ht="16.5">
      <c r="F1597" s="12"/>
    </row>
    <row r="1598" ht="16.5">
      <c r="F1598" s="12"/>
    </row>
    <row r="1599" ht="16.5">
      <c r="F1599" s="12"/>
    </row>
    <row r="1600" ht="16.5">
      <c r="F1600" s="12"/>
    </row>
    <row r="1601" ht="16.5">
      <c r="F1601" s="12"/>
    </row>
    <row r="1602" ht="16.5">
      <c r="F1602" s="12"/>
    </row>
    <row r="1603" ht="16.5">
      <c r="F1603" s="12"/>
    </row>
    <row r="1604" ht="16.5">
      <c r="F1604" s="12"/>
    </row>
    <row r="1605" ht="16.5">
      <c r="F1605" s="12"/>
    </row>
    <row r="1606" ht="16.5">
      <c r="F1606" s="12"/>
    </row>
    <row r="1607" ht="16.5">
      <c r="F1607" s="12"/>
    </row>
    <row r="1608" ht="16.5">
      <c r="F1608" s="12"/>
    </row>
    <row r="1609" ht="16.5">
      <c r="F1609" s="12"/>
    </row>
    <row r="1610" ht="16.5">
      <c r="F1610" s="12"/>
    </row>
    <row r="1611" ht="16.5">
      <c r="F1611" s="12"/>
    </row>
    <row r="1612" ht="16.5">
      <c r="F1612" s="12"/>
    </row>
    <row r="1613" ht="16.5">
      <c r="F1613" s="12"/>
    </row>
    <row r="1614" ht="16.5">
      <c r="F1614" s="12"/>
    </row>
    <row r="1615" ht="16.5">
      <c r="F1615" s="12"/>
    </row>
    <row r="1616" ht="16.5">
      <c r="F1616" s="12"/>
    </row>
    <row r="1617" ht="16.5">
      <c r="F1617" s="12"/>
    </row>
    <row r="1618" ht="16.5">
      <c r="F1618" s="12"/>
    </row>
    <row r="1619" ht="16.5">
      <c r="F1619" s="12"/>
    </row>
    <row r="1620" ht="16.5">
      <c r="F1620" s="12"/>
    </row>
    <row r="1621" ht="16.5">
      <c r="F1621" s="12"/>
    </row>
    <row r="1622" ht="16.5">
      <c r="F1622" s="12"/>
    </row>
    <row r="1623" ht="16.5">
      <c r="F1623" s="12"/>
    </row>
    <row r="1624" ht="16.5">
      <c r="F1624" s="12"/>
    </row>
    <row r="1625" ht="16.5">
      <c r="F1625" s="12"/>
    </row>
    <row r="1626" ht="16.5">
      <c r="F1626" s="12"/>
    </row>
    <row r="1627" ht="16.5">
      <c r="F1627" s="12"/>
    </row>
    <row r="1628" ht="16.5">
      <c r="F1628" s="12"/>
    </row>
    <row r="1629" ht="16.5">
      <c r="F1629" s="12"/>
    </row>
    <row r="1630" ht="16.5">
      <c r="F1630" s="12"/>
    </row>
    <row r="1631" ht="16.5">
      <c r="F1631" s="12"/>
    </row>
    <row r="1632" ht="16.5">
      <c r="F1632" s="12"/>
    </row>
    <row r="1633" ht="16.5">
      <c r="F1633" s="12"/>
    </row>
    <row r="1634" ht="16.5">
      <c r="F1634" s="12"/>
    </row>
    <row r="1635" ht="16.5">
      <c r="F1635" s="12"/>
    </row>
    <row r="1636" ht="16.5">
      <c r="F1636" s="12"/>
    </row>
    <row r="1637" ht="16.5">
      <c r="F1637" s="12"/>
    </row>
    <row r="1638" ht="16.5">
      <c r="F1638" s="12"/>
    </row>
    <row r="1639" ht="16.5">
      <c r="F1639" s="12"/>
    </row>
    <row r="1640" ht="16.5">
      <c r="F1640" s="12"/>
    </row>
    <row r="1641" ht="16.5">
      <c r="F1641" s="12"/>
    </row>
    <row r="1642" ht="16.5">
      <c r="F1642" s="12"/>
    </row>
    <row r="1643" ht="16.5">
      <c r="F1643" s="12"/>
    </row>
    <row r="1644" ht="16.5">
      <c r="F1644" s="12"/>
    </row>
    <row r="1645" ht="16.5">
      <c r="F1645" s="12"/>
    </row>
    <row r="1646" ht="16.5">
      <c r="F1646" s="12"/>
    </row>
    <row r="1647" ht="16.5">
      <c r="F1647" s="12"/>
    </row>
    <row r="1648" ht="16.5">
      <c r="F1648" s="12"/>
    </row>
    <row r="1649" ht="16.5">
      <c r="F1649" s="12"/>
    </row>
    <row r="1650" ht="16.5">
      <c r="F1650" s="12"/>
    </row>
    <row r="1651" ht="16.5">
      <c r="F1651" s="12"/>
    </row>
    <row r="1652" ht="16.5">
      <c r="F1652" s="12"/>
    </row>
    <row r="1653" ht="16.5">
      <c r="F1653" s="12"/>
    </row>
    <row r="1654" ht="16.5">
      <c r="F1654" s="12"/>
    </row>
    <row r="1655" ht="16.5">
      <c r="F1655" s="12"/>
    </row>
    <row r="1656" ht="16.5">
      <c r="F1656" s="12"/>
    </row>
    <row r="1657" ht="16.5">
      <c r="F1657" s="12"/>
    </row>
    <row r="1658" ht="16.5">
      <c r="F1658" s="12"/>
    </row>
    <row r="1659" ht="16.5">
      <c r="F1659" s="12"/>
    </row>
    <row r="1660" ht="16.5">
      <c r="F1660" s="12"/>
    </row>
    <row r="1661" ht="16.5">
      <c r="F1661" s="12"/>
    </row>
    <row r="1662" ht="16.5">
      <c r="F1662" s="12"/>
    </row>
    <row r="1663" ht="16.5">
      <c r="F1663" s="12"/>
    </row>
    <row r="1664" ht="16.5">
      <c r="F1664" s="12"/>
    </row>
    <row r="1665" ht="16.5">
      <c r="F1665" s="12"/>
    </row>
    <row r="1666" ht="16.5">
      <c r="F1666" s="12"/>
    </row>
    <row r="1667" ht="16.5">
      <c r="F1667" s="12"/>
    </row>
    <row r="1668" ht="16.5">
      <c r="F1668" s="12"/>
    </row>
    <row r="1669" ht="16.5">
      <c r="F1669" s="12"/>
    </row>
    <row r="1670" ht="16.5">
      <c r="F1670" s="12"/>
    </row>
    <row r="1671" ht="16.5">
      <c r="F1671" s="12"/>
    </row>
    <row r="1672" ht="16.5">
      <c r="F1672" s="12"/>
    </row>
    <row r="1673" ht="16.5">
      <c r="F1673" s="12"/>
    </row>
    <row r="1674" ht="16.5">
      <c r="F1674" s="12"/>
    </row>
    <row r="1675" ht="16.5">
      <c r="F1675" s="12"/>
    </row>
    <row r="1676" ht="16.5">
      <c r="F1676" s="12"/>
    </row>
    <row r="1677" ht="16.5">
      <c r="F1677" s="12"/>
    </row>
    <row r="1678" ht="16.5">
      <c r="F1678" s="12"/>
    </row>
    <row r="1679" ht="16.5">
      <c r="F1679" s="12"/>
    </row>
    <row r="1680" ht="16.5">
      <c r="F1680" s="12"/>
    </row>
    <row r="1681" ht="16.5">
      <c r="F1681" s="12"/>
    </row>
    <row r="1682" ht="16.5">
      <c r="F1682" s="12"/>
    </row>
    <row r="1683" ht="16.5">
      <c r="F1683" s="12"/>
    </row>
    <row r="1684" ht="16.5">
      <c r="F1684" s="12"/>
    </row>
    <row r="1685" ht="16.5">
      <c r="F1685" s="12"/>
    </row>
    <row r="1686" ht="16.5">
      <c r="F1686" s="12"/>
    </row>
    <row r="1687" ht="16.5">
      <c r="F1687" s="12"/>
    </row>
    <row r="1688" ht="16.5">
      <c r="F1688" s="12"/>
    </row>
    <row r="1689" ht="16.5">
      <c r="F1689" s="12"/>
    </row>
    <row r="1690" ht="16.5">
      <c r="F1690" s="12"/>
    </row>
    <row r="1691" ht="16.5">
      <c r="F1691" s="12"/>
    </row>
    <row r="1692" ht="16.5">
      <c r="F1692" s="12"/>
    </row>
    <row r="1693" ht="16.5">
      <c r="F1693" s="12"/>
    </row>
    <row r="1694" ht="16.5">
      <c r="F1694" s="12"/>
    </row>
    <row r="1695" ht="16.5">
      <c r="F1695" s="12"/>
    </row>
    <row r="1696" ht="16.5">
      <c r="F1696" s="12"/>
    </row>
    <row r="1697" ht="16.5">
      <c r="F1697" s="12"/>
    </row>
    <row r="1698" ht="16.5">
      <c r="F1698" s="12"/>
    </row>
    <row r="1699" ht="16.5">
      <c r="F1699" s="12"/>
    </row>
    <row r="1700" ht="16.5">
      <c r="F1700" s="12"/>
    </row>
    <row r="1701" ht="16.5">
      <c r="F1701" s="12"/>
    </row>
    <row r="1702" ht="16.5">
      <c r="F1702" s="12"/>
    </row>
    <row r="1703" ht="16.5">
      <c r="F1703" s="12"/>
    </row>
    <row r="1704" ht="16.5">
      <c r="F1704" s="12"/>
    </row>
    <row r="1705" ht="16.5">
      <c r="F1705" s="12"/>
    </row>
    <row r="1706" ht="16.5">
      <c r="F1706" s="12"/>
    </row>
    <row r="1707" ht="16.5">
      <c r="F1707" s="12"/>
    </row>
    <row r="1708" ht="16.5">
      <c r="F1708" s="12"/>
    </row>
    <row r="1709" ht="16.5">
      <c r="F1709" s="12"/>
    </row>
    <row r="1710" ht="16.5">
      <c r="F1710" s="12"/>
    </row>
    <row r="1711" ht="16.5">
      <c r="F1711" s="12"/>
    </row>
    <row r="1712" ht="16.5">
      <c r="F1712" s="12"/>
    </row>
    <row r="1713" ht="16.5">
      <c r="F1713" s="12"/>
    </row>
    <row r="1714" ht="16.5">
      <c r="F1714" s="12"/>
    </row>
    <row r="1715" ht="16.5">
      <c r="F1715" s="12"/>
    </row>
    <row r="1716" ht="16.5">
      <c r="F1716" s="12"/>
    </row>
    <row r="1717" ht="16.5">
      <c r="F1717" s="12"/>
    </row>
    <row r="1718" ht="16.5">
      <c r="F1718" s="12"/>
    </row>
    <row r="1719" ht="16.5">
      <c r="F1719" s="12"/>
    </row>
    <row r="1720" ht="16.5">
      <c r="F1720" s="12"/>
    </row>
    <row r="1721" ht="16.5">
      <c r="F1721" s="12"/>
    </row>
    <row r="1722" ht="16.5">
      <c r="F1722" s="12"/>
    </row>
    <row r="1723" ht="16.5">
      <c r="F1723" s="12"/>
    </row>
    <row r="1724" ht="16.5">
      <c r="F1724" s="12"/>
    </row>
    <row r="1725" ht="16.5">
      <c r="F1725" s="12"/>
    </row>
    <row r="1726" ht="16.5">
      <c r="F1726" s="12"/>
    </row>
    <row r="1727" ht="16.5">
      <c r="F1727" s="12"/>
    </row>
    <row r="1728" ht="16.5">
      <c r="F1728" s="12"/>
    </row>
    <row r="1729" ht="16.5">
      <c r="F1729" s="12"/>
    </row>
    <row r="1730" ht="16.5">
      <c r="F1730" s="12"/>
    </row>
    <row r="1731" ht="16.5">
      <c r="F1731" s="12"/>
    </row>
    <row r="1732" ht="16.5">
      <c r="F1732" s="12"/>
    </row>
    <row r="1733" ht="16.5">
      <c r="F1733" s="12"/>
    </row>
    <row r="1734" ht="16.5">
      <c r="F1734" s="12"/>
    </row>
    <row r="1735" ht="16.5">
      <c r="F1735" s="12"/>
    </row>
    <row r="1736" ht="16.5">
      <c r="F1736" s="12"/>
    </row>
    <row r="1737" ht="16.5">
      <c r="F1737" s="12"/>
    </row>
    <row r="1738" ht="16.5">
      <c r="F1738" s="12"/>
    </row>
    <row r="1739" ht="16.5">
      <c r="F1739" s="12"/>
    </row>
    <row r="1740" ht="16.5">
      <c r="F1740" s="12"/>
    </row>
    <row r="1741" ht="16.5">
      <c r="F1741" s="12"/>
    </row>
    <row r="1742" ht="16.5">
      <c r="F1742" s="12"/>
    </row>
    <row r="1743" ht="16.5">
      <c r="F1743" s="12"/>
    </row>
    <row r="1744" ht="16.5">
      <c r="F1744" s="12"/>
    </row>
    <row r="1745" ht="16.5">
      <c r="F1745" s="12"/>
    </row>
    <row r="1746" ht="16.5">
      <c r="F1746" s="12"/>
    </row>
    <row r="1747" ht="16.5">
      <c r="F1747" s="12"/>
    </row>
    <row r="1748" ht="16.5">
      <c r="F1748" s="12"/>
    </row>
    <row r="1749" ht="16.5">
      <c r="F1749" s="12"/>
    </row>
    <row r="1750" ht="16.5">
      <c r="F1750" s="12"/>
    </row>
    <row r="1751" ht="16.5">
      <c r="F1751" s="12"/>
    </row>
    <row r="1752" ht="16.5">
      <c r="F1752" s="12"/>
    </row>
    <row r="1753" ht="16.5">
      <c r="F1753" s="12"/>
    </row>
    <row r="1754" ht="16.5">
      <c r="F1754" s="12"/>
    </row>
    <row r="1755" ht="16.5">
      <c r="F1755" s="12"/>
    </row>
    <row r="1756" ht="16.5">
      <c r="F1756" s="12"/>
    </row>
    <row r="1757" ht="16.5">
      <c r="F1757" s="12"/>
    </row>
    <row r="1758" ht="16.5">
      <c r="F1758" s="12"/>
    </row>
    <row r="1759" ht="16.5">
      <c r="F1759" s="12"/>
    </row>
    <row r="1760" ht="16.5">
      <c r="F1760" s="12"/>
    </row>
    <row r="1761" ht="16.5">
      <c r="F1761" s="12"/>
    </row>
    <row r="1762" ht="16.5">
      <c r="F1762" s="12"/>
    </row>
    <row r="1763" ht="16.5">
      <c r="F1763" s="12"/>
    </row>
    <row r="1764" ht="16.5">
      <c r="F1764" s="12"/>
    </row>
    <row r="1765" ht="16.5">
      <c r="F1765" s="12"/>
    </row>
    <row r="1766" ht="16.5">
      <c r="F1766" s="12"/>
    </row>
    <row r="1767" ht="16.5">
      <c r="F1767" s="12"/>
    </row>
    <row r="1768" ht="16.5">
      <c r="F1768" s="12"/>
    </row>
    <row r="1769" ht="16.5">
      <c r="F1769" s="12"/>
    </row>
    <row r="1770" ht="16.5">
      <c r="F1770" s="12"/>
    </row>
    <row r="1771" ht="16.5">
      <c r="F1771" s="12"/>
    </row>
    <row r="1772" ht="16.5">
      <c r="F1772" s="12"/>
    </row>
    <row r="1773" ht="16.5">
      <c r="F1773" s="12"/>
    </row>
    <row r="1774" ht="16.5">
      <c r="F1774" s="12"/>
    </row>
    <row r="1775" ht="16.5">
      <c r="F1775" s="12"/>
    </row>
    <row r="1776" ht="16.5">
      <c r="F1776" s="12"/>
    </row>
    <row r="1777" ht="16.5">
      <c r="F1777" s="12"/>
    </row>
    <row r="1778" ht="16.5">
      <c r="F1778" s="12"/>
    </row>
    <row r="1779" ht="16.5">
      <c r="F1779" s="12"/>
    </row>
    <row r="1780" ht="16.5">
      <c r="F1780" s="12"/>
    </row>
    <row r="1781" ht="16.5">
      <c r="F1781" s="12"/>
    </row>
    <row r="1782" ht="16.5">
      <c r="F1782" s="12"/>
    </row>
    <row r="1783" ht="16.5">
      <c r="F1783" s="12"/>
    </row>
    <row r="1784" ht="16.5">
      <c r="F1784" s="12"/>
    </row>
    <row r="1785" ht="16.5">
      <c r="F1785" s="12"/>
    </row>
    <row r="1786" ht="16.5">
      <c r="F1786" s="12"/>
    </row>
    <row r="1787" ht="16.5">
      <c r="F1787" s="12"/>
    </row>
    <row r="1788" ht="16.5">
      <c r="F1788" s="12"/>
    </row>
    <row r="1789" ht="16.5">
      <c r="F1789" s="12"/>
    </row>
    <row r="1790" ht="16.5">
      <c r="F1790" s="12"/>
    </row>
    <row r="1791" ht="16.5">
      <c r="F1791" s="12"/>
    </row>
    <row r="1792" ht="16.5">
      <c r="F1792" s="12"/>
    </row>
    <row r="1793" ht="16.5">
      <c r="F1793" s="12"/>
    </row>
    <row r="1794" ht="16.5">
      <c r="F1794" s="12"/>
    </row>
    <row r="1795" ht="16.5">
      <c r="F1795" s="12"/>
    </row>
    <row r="1796" ht="16.5">
      <c r="F1796" s="12"/>
    </row>
    <row r="1797" ht="16.5">
      <c r="F1797" s="12"/>
    </row>
    <row r="1798" ht="16.5">
      <c r="F1798" s="12"/>
    </row>
    <row r="1799" ht="16.5">
      <c r="F1799" s="12"/>
    </row>
    <row r="1800" ht="16.5">
      <c r="F1800" s="12"/>
    </row>
    <row r="1801" ht="16.5">
      <c r="F1801" s="12"/>
    </row>
    <row r="1802" ht="16.5">
      <c r="F1802" s="12"/>
    </row>
    <row r="1803" ht="16.5">
      <c r="F1803" s="12"/>
    </row>
    <row r="1804" ht="16.5">
      <c r="F1804" s="12"/>
    </row>
    <row r="1805" ht="16.5">
      <c r="F1805" s="12"/>
    </row>
    <row r="1806" ht="16.5">
      <c r="F1806" s="12"/>
    </row>
    <row r="1807" ht="16.5">
      <c r="F1807" s="12"/>
    </row>
    <row r="1808" ht="16.5">
      <c r="F1808" s="12"/>
    </row>
    <row r="1809" ht="16.5">
      <c r="F1809" s="12"/>
    </row>
    <row r="1810" ht="16.5">
      <c r="F1810" s="12"/>
    </row>
    <row r="1811" ht="16.5">
      <c r="F1811" s="12"/>
    </row>
    <row r="1812" ht="16.5">
      <c r="F1812" s="12"/>
    </row>
    <row r="1813" ht="16.5">
      <c r="F1813" s="12"/>
    </row>
    <row r="1814" ht="16.5">
      <c r="F1814" s="12"/>
    </row>
    <row r="1815" ht="16.5">
      <c r="F1815" s="12"/>
    </row>
    <row r="1816" ht="16.5">
      <c r="F1816" s="12"/>
    </row>
    <row r="1817" ht="16.5">
      <c r="F1817" s="12"/>
    </row>
    <row r="1818" ht="16.5">
      <c r="F1818" s="12"/>
    </row>
    <row r="1819" ht="16.5">
      <c r="F1819" s="12"/>
    </row>
    <row r="1820" ht="16.5">
      <c r="F1820" s="12"/>
    </row>
    <row r="1821" ht="16.5">
      <c r="F1821" s="12"/>
    </row>
    <row r="1822" ht="16.5">
      <c r="F1822" s="12"/>
    </row>
    <row r="1823" ht="16.5">
      <c r="F1823" s="12"/>
    </row>
    <row r="1824" ht="16.5">
      <c r="F1824" s="12"/>
    </row>
    <row r="1825" ht="16.5">
      <c r="F1825" s="12"/>
    </row>
    <row r="1826" ht="16.5">
      <c r="F1826" s="12"/>
    </row>
    <row r="1827" ht="16.5">
      <c r="F1827" s="12"/>
    </row>
    <row r="1828" ht="16.5">
      <c r="F1828" s="12"/>
    </row>
    <row r="1829" ht="16.5">
      <c r="F1829" s="12"/>
    </row>
    <row r="1830" ht="16.5">
      <c r="F1830" s="12"/>
    </row>
    <row r="1831" ht="16.5">
      <c r="F1831" s="12"/>
    </row>
    <row r="1832" ht="16.5">
      <c r="F1832" s="12"/>
    </row>
    <row r="1833" ht="16.5">
      <c r="F1833" s="12"/>
    </row>
    <row r="1834" ht="16.5">
      <c r="F1834" s="12"/>
    </row>
    <row r="1835" ht="16.5">
      <c r="F1835" s="12"/>
    </row>
    <row r="1836" ht="16.5">
      <c r="F1836" s="12"/>
    </row>
    <row r="1837" ht="16.5">
      <c r="F1837" s="12"/>
    </row>
    <row r="1838" ht="16.5">
      <c r="F1838" s="12"/>
    </row>
    <row r="1839" ht="16.5">
      <c r="F1839" s="12"/>
    </row>
    <row r="1840" ht="16.5">
      <c r="F1840" s="12"/>
    </row>
    <row r="1841" ht="16.5">
      <c r="F1841" s="12"/>
    </row>
    <row r="1842" ht="16.5">
      <c r="F1842" s="12"/>
    </row>
    <row r="1843" ht="16.5">
      <c r="F1843" s="12"/>
    </row>
    <row r="1844" ht="16.5">
      <c r="F1844" s="12"/>
    </row>
    <row r="1845" ht="16.5">
      <c r="F1845" s="12"/>
    </row>
    <row r="1846" ht="16.5">
      <c r="F1846" s="12"/>
    </row>
    <row r="1847" ht="16.5">
      <c r="F1847" s="12"/>
    </row>
    <row r="1848" ht="16.5">
      <c r="F1848" s="12"/>
    </row>
    <row r="1849" ht="16.5">
      <c r="F1849" s="12"/>
    </row>
    <row r="1850" ht="16.5">
      <c r="F1850" s="12"/>
    </row>
    <row r="1851" ht="16.5">
      <c r="F1851" s="12"/>
    </row>
    <row r="1852" ht="16.5">
      <c r="F1852" s="12"/>
    </row>
    <row r="1853" ht="16.5">
      <c r="F1853" s="12"/>
    </row>
    <row r="1854" ht="16.5">
      <c r="F1854" s="12"/>
    </row>
    <row r="1855" ht="16.5">
      <c r="F1855" s="12"/>
    </row>
    <row r="1856" ht="16.5">
      <c r="F1856" s="12"/>
    </row>
    <row r="1857" ht="16.5">
      <c r="F1857" s="12"/>
    </row>
    <row r="1858" ht="16.5">
      <c r="F1858" s="12"/>
    </row>
    <row r="1859" ht="16.5">
      <c r="F1859" s="12"/>
    </row>
    <row r="1860" ht="16.5">
      <c r="F1860" s="12"/>
    </row>
    <row r="1861" ht="16.5">
      <c r="F1861" s="12"/>
    </row>
    <row r="1862" ht="16.5">
      <c r="F1862" s="12"/>
    </row>
    <row r="1863" ht="16.5">
      <c r="F1863" s="12"/>
    </row>
    <row r="1864" ht="16.5">
      <c r="F1864" s="12"/>
    </row>
    <row r="1865" ht="16.5">
      <c r="F1865" s="12"/>
    </row>
    <row r="1866" ht="16.5">
      <c r="F1866" s="12"/>
    </row>
    <row r="1867" ht="16.5">
      <c r="F1867" s="12"/>
    </row>
    <row r="1868" ht="16.5">
      <c r="F1868" s="12"/>
    </row>
    <row r="1869" ht="16.5">
      <c r="F1869" s="12"/>
    </row>
    <row r="1870" ht="16.5">
      <c r="F1870" s="12"/>
    </row>
    <row r="1871" ht="16.5">
      <c r="F1871" s="12"/>
    </row>
    <row r="1872" ht="16.5">
      <c r="F1872" s="12"/>
    </row>
    <row r="1873" ht="16.5">
      <c r="F1873" s="12"/>
    </row>
    <row r="1874" ht="16.5">
      <c r="F1874" s="12"/>
    </row>
    <row r="1875" ht="16.5">
      <c r="F1875" s="12"/>
    </row>
    <row r="1876" ht="16.5">
      <c r="F1876" s="12"/>
    </row>
    <row r="1877" ht="16.5">
      <c r="F1877" s="12"/>
    </row>
    <row r="1878" ht="16.5">
      <c r="F1878" s="12"/>
    </row>
    <row r="1879" ht="16.5">
      <c r="F1879" s="12"/>
    </row>
    <row r="1880" ht="16.5">
      <c r="F1880" s="12"/>
    </row>
    <row r="1881" ht="16.5">
      <c r="F1881" s="12"/>
    </row>
    <row r="1882" ht="16.5">
      <c r="F1882" s="12"/>
    </row>
    <row r="1883" ht="16.5">
      <c r="F1883" s="12"/>
    </row>
    <row r="1884" ht="16.5">
      <c r="F1884" s="12"/>
    </row>
    <row r="1885" ht="16.5">
      <c r="F1885" s="12"/>
    </row>
    <row r="1886" ht="16.5">
      <c r="F1886" s="12"/>
    </row>
    <row r="1887" ht="16.5">
      <c r="F1887" s="12"/>
    </row>
    <row r="1888" ht="16.5">
      <c r="F1888" s="12"/>
    </row>
    <row r="1889" ht="16.5">
      <c r="F1889" s="12"/>
    </row>
    <row r="1890" ht="16.5">
      <c r="F1890" s="12"/>
    </row>
    <row r="1891" ht="16.5">
      <c r="F1891" s="12"/>
    </row>
    <row r="1892" ht="16.5">
      <c r="F1892" s="12"/>
    </row>
    <row r="1893" ht="16.5">
      <c r="F1893" s="12"/>
    </row>
    <row r="1894" ht="16.5">
      <c r="F1894" s="12"/>
    </row>
    <row r="1895" ht="16.5">
      <c r="F1895" s="12"/>
    </row>
    <row r="1896" ht="16.5">
      <c r="F1896" s="12"/>
    </row>
    <row r="1897" ht="16.5">
      <c r="F1897" s="12"/>
    </row>
    <row r="1898" ht="16.5">
      <c r="F1898" s="12"/>
    </row>
    <row r="1899" ht="16.5">
      <c r="F1899" s="12"/>
    </row>
    <row r="1900" ht="16.5">
      <c r="F1900" s="12"/>
    </row>
    <row r="1901" ht="16.5">
      <c r="F1901" s="12"/>
    </row>
    <row r="1902" ht="16.5">
      <c r="F1902" s="12"/>
    </row>
    <row r="1903" ht="16.5">
      <c r="F1903" s="12"/>
    </row>
    <row r="1904" ht="16.5">
      <c r="F1904" s="12"/>
    </row>
    <row r="1905" ht="16.5">
      <c r="F1905" s="12"/>
    </row>
    <row r="1906" ht="16.5">
      <c r="F1906" s="12"/>
    </row>
    <row r="1907" ht="16.5">
      <c r="F1907" s="12"/>
    </row>
    <row r="1908" ht="16.5">
      <c r="F1908" s="12"/>
    </row>
    <row r="1909" ht="16.5">
      <c r="F1909" s="12"/>
    </row>
    <row r="1910" ht="16.5">
      <c r="F1910" s="12"/>
    </row>
    <row r="1911" ht="16.5">
      <c r="F1911" s="12"/>
    </row>
    <row r="1912" ht="16.5">
      <c r="F1912" s="12"/>
    </row>
    <row r="1913" ht="16.5">
      <c r="F1913" s="12"/>
    </row>
    <row r="1914" ht="16.5">
      <c r="F1914" s="12"/>
    </row>
    <row r="1915" ht="16.5">
      <c r="F1915" s="12"/>
    </row>
    <row r="1916" ht="16.5">
      <c r="F1916" s="12"/>
    </row>
    <row r="1917" ht="16.5">
      <c r="F1917" s="12"/>
    </row>
    <row r="1918" ht="16.5">
      <c r="F1918" s="12"/>
    </row>
    <row r="1919" ht="16.5">
      <c r="F1919" s="12"/>
    </row>
    <row r="1920" ht="16.5">
      <c r="F1920" s="12"/>
    </row>
    <row r="1921" ht="16.5">
      <c r="F1921" s="12"/>
    </row>
    <row r="1922" ht="16.5">
      <c r="F1922" s="12"/>
    </row>
    <row r="1923" ht="16.5">
      <c r="F1923" s="12"/>
    </row>
    <row r="1924" ht="16.5">
      <c r="F1924" s="12"/>
    </row>
    <row r="1925" ht="16.5">
      <c r="F1925" s="12"/>
    </row>
    <row r="1926" ht="16.5">
      <c r="F1926" s="12"/>
    </row>
    <row r="1927" ht="16.5">
      <c r="F1927" s="12"/>
    </row>
    <row r="1928" ht="16.5">
      <c r="F1928" s="12"/>
    </row>
    <row r="1929" ht="16.5">
      <c r="F1929" s="12"/>
    </row>
    <row r="1930" ht="16.5">
      <c r="F1930" s="12"/>
    </row>
    <row r="1931" ht="16.5">
      <c r="F1931" s="12"/>
    </row>
    <row r="1932" ht="16.5">
      <c r="F1932" s="12"/>
    </row>
    <row r="1933" ht="16.5">
      <c r="F1933" s="12"/>
    </row>
    <row r="1934" ht="16.5">
      <c r="F1934" s="12"/>
    </row>
    <row r="1935" ht="16.5">
      <c r="F1935" s="12"/>
    </row>
    <row r="1936" ht="16.5">
      <c r="F1936" s="12"/>
    </row>
    <row r="1937" ht="16.5">
      <c r="F1937" s="12"/>
    </row>
    <row r="1938" ht="16.5">
      <c r="F1938" s="12"/>
    </row>
    <row r="1939" ht="16.5">
      <c r="F1939" s="12"/>
    </row>
    <row r="1940" ht="16.5">
      <c r="F1940" s="12"/>
    </row>
    <row r="1941" ht="16.5">
      <c r="F1941" s="12"/>
    </row>
    <row r="1942" ht="16.5">
      <c r="F1942" s="12"/>
    </row>
    <row r="1943" ht="16.5">
      <c r="F1943" s="12"/>
    </row>
    <row r="1944" ht="16.5">
      <c r="F1944" s="12"/>
    </row>
    <row r="1945" ht="16.5">
      <c r="F1945" s="12"/>
    </row>
    <row r="1946" ht="16.5">
      <c r="F1946" s="12"/>
    </row>
    <row r="1947" ht="16.5">
      <c r="F1947" s="12"/>
    </row>
    <row r="1948" ht="16.5">
      <c r="F1948" s="12"/>
    </row>
    <row r="1949" ht="16.5">
      <c r="F1949" s="12"/>
    </row>
    <row r="1950" ht="16.5">
      <c r="F1950" s="12"/>
    </row>
    <row r="1951" ht="16.5">
      <c r="F1951" s="12"/>
    </row>
    <row r="1952" ht="16.5">
      <c r="F1952" s="12"/>
    </row>
    <row r="1953" ht="16.5">
      <c r="F1953" s="12"/>
    </row>
    <row r="1954" ht="16.5">
      <c r="F1954" s="12"/>
    </row>
    <row r="1955" ht="16.5">
      <c r="F1955" s="12"/>
    </row>
    <row r="1956" ht="16.5">
      <c r="F1956" s="12"/>
    </row>
    <row r="1957" ht="16.5">
      <c r="F1957" s="12"/>
    </row>
    <row r="1958" ht="16.5">
      <c r="F1958" s="12"/>
    </row>
    <row r="1959" ht="16.5">
      <c r="F1959" s="12"/>
    </row>
    <row r="1960" ht="16.5">
      <c r="F1960" s="12"/>
    </row>
    <row r="1961" ht="16.5">
      <c r="F1961" s="12"/>
    </row>
    <row r="1962" ht="16.5">
      <c r="F1962" s="12"/>
    </row>
    <row r="1963" ht="16.5">
      <c r="F1963" s="12"/>
    </row>
    <row r="1964" ht="16.5">
      <c r="F1964" s="12"/>
    </row>
    <row r="1965" ht="16.5">
      <c r="F1965" s="12"/>
    </row>
    <row r="1966" ht="16.5">
      <c r="F1966" s="12"/>
    </row>
    <row r="1967" ht="16.5">
      <c r="F1967" s="12"/>
    </row>
    <row r="1968" ht="16.5">
      <c r="F1968" s="12"/>
    </row>
    <row r="1969" ht="16.5">
      <c r="F1969" s="12"/>
    </row>
    <row r="1970" ht="16.5">
      <c r="F1970" s="12"/>
    </row>
    <row r="1971" ht="16.5">
      <c r="F1971" s="12"/>
    </row>
    <row r="1972" ht="16.5">
      <c r="F1972" s="12"/>
    </row>
    <row r="1973" ht="16.5">
      <c r="F1973" s="12"/>
    </row>
    <row r="1974" ht="16.5">
      <c r="F1974" s="12"/>
    </row>
    <row r="1975" ht="16.5">
      <c r="F1975" s="12"/>
    </row>
    <row r="1976" ht="16.5">
      <c r="F1976" s="12"/>
    </row>
    <row r="1977" ht="16.5">
      <c r="F1977" s="12"/>
    </row>
    <row r="1978" ht="16.5">
      <c r="F1978" s="12"/>
    </row>
    <row r="1979" ht="16.5">
      <c r="F1979" s="12"/>
    </row>
    <row r="1980" ht="16.5">
      <c r="F1980" s="12"/>
    </row>
    <row r="1981" ht="16.5">
      <c r="F1981" s="12"/>
    </row>
    <row r="1982" ht="16.5">
      <c r="F1982" s="12"/>
    </row>
    <row r="1983" ht="16.5">
      <c r="F1983" s="12"/>
    </row>
    <row r="1984" ht="16.5">
      <c r="F1984" s="12"/>
    </row>
    <row r="1985" ht="16.5">
      <c r="F1985" s="12"/>
    </row>
    <row r="1986" ht="16.5">
      <c r="F1986" s="12"/>
    </row>
    <row r="1987" ht="16.5">
      <c r="F1987" s="12"/>
    </row>
    <row r="1988" ht="16.5">
      <c r="F1988" s="12"/>
    </row>
    <row r="1989" ht="16.5">
      <c r="F1989" s="12"/>
    </row>
    <row r="1990" ht="16.5">
      <c r="F1990" s="12"/>
    </row>
    <row r="1991" ht="16.5">
      <c r="F1991" s="12"/>
    </row>
    <row r="1992" ht="16.5">
      <c r="F1992" s="12"/>
    </row>
    <row r="1993" ht="16.5">
      <c r="F1993" s="12"/>
    </row>
    <row r="1994" ht="16.5">
      <c r="F1994" s="12"/>
    </row>
    <row r="1995" ht="16.5">
      <c r="F1995" s="12"/>
    </row>
    <row r="1996" ht="16.5">
      <c r="F1996" s="12"/>
    </row>
    <row r="1997" ht="16.5">
      <c r="F1997" s="12"/>
    </row>
    <row r="1998" ht="16.5">
      <c r="F1998" s="12"/>
    </row>
    <row r="1999" ht="16.5">
      <c r="F1999" s="12"/>
    </row>
    <row r="2000" ht="16.5">
      <c r="F2000" s="12"/>
    </row>
    <row r="2001" ht="16.5">
      <c r="F2001" s="12"/>
    </row>
    <row r="2002" ht="16.5">
      <c r="F2002" s="12"/>
    </row>
    <row r="2003" ht="16.5">
      <c r="F2003" s="12"/>
    </row>
    <row r="2004" ht="16.5">
      <c r="F2004" s="12"/>
    </row>
    <row r="2005" ht="16.5">
      <c r="F2005" s="12"/>
    </row>
    <row r="2006" ht="16.5">
      <c r="F2006" s="12"/>
    </row>
    <row r="2007" ht="16.5">
      <c r="F2007" s="12"/>
    </row>
    <row r="2008" ht="16.5">
      <c r="F2008" s="12"/>
    </row>
    <row r="2009" ht="16.5">
      <c r="F2009" s="12"/>
    </row>
    <row r="2010" ht="16.5">
      <c r="F2010" s="12"/>
    </row>
    <row r="2011" ht="16.5">
      <c r="F2011" s="12"/>
    </row>
    <row r="2012" ht="16.5">
      <c r="F2012" s="12"/>
    </row>
    <row r="2013" ht="16.5">
      <c r="F2013" s="12"/>
    </row>
    <row r="2014" ht="16.5">
      <c r="F2014" s="12"/>
    </row>
    <row r="2015" ht="16.5">
      <c r="F2015" s="12"/>
    </row>
    <row r="2016" ht="16.5">
      <c r="F2016" s="12"/>
    </row>
    <row r="2017" ht="16.5">
      <c r="F2017" s="12"/>
    </row>
    <row r="2018" ht="16.5">
      <c r="F2018" s="12"/>
    </row>
    <row r="2019" ht="16.5">
      <c r="F2019" s="12"/>
    </row>
    <row r="2020" ht="16.5">
      <c r="F2020" s="12"/>
    </row>
    <row r="2021" ht="16.5">
      <c r="F2021" s="12"/>
    </row>
    <row r="2022" ht="16.5">
      <c r="F2022" s="12"/>
    </row>
  </sheetData>
  <sheetProtection/>
  <mergeCells count="1">
    <mergeCell ref="D4:F4"/>
  </mergeCells>
  <printOptions/>
  <pageMargins left="0.59" right="0.17" top="0.7" bottom="0.36" header="0.4" footer="0.36"/>
  <pageSetup horizontalDpi="600" verticalDpi="600" orientation="portrait" paperSize="9" scale="98" r:id="rId3"/>
  <colBreaks count="1" manualBreakCount="1">
    <brk id="8" max="65535" man="1"/>
  </colBreaks>
  <legacyDrawing r:id="rId2"/>
</worksheet>
</file>

<file path=xl/worksheets/sheet17.xml><?xml version="1.0" encoding="utf-8"?>
<worksheet xmlns="http://schemas.openxmlformats.org/spreadsheetml/2006/main" xmlns:r="http://schemas.openxmlformats.org/officeDocument/2006/relationships">
  <sheetPr>
    <tabColor indexed="20"/>
  </sheetPr>
  <dimension ref="A1:H20"/>
  <sheetViews>
    <sheetView view="pageBreakPreview" zoomScaleSheetLayoutView="100" zoomScalePageLayoutView="0" workbookViewId="0" topLeftCell="A1">
      <selection activeCell="C15" sqref="C15"/>
    </sheetView>
  </sheetViews>
  <sheetFormatPr defaultColWidth="9.140625" defaultRowHeight="18" customHeight="1"/>
  <cols>
    <col min="1" max="1" width="3.421875" style="3" customWidth="1"/>
    <col min="2" max="2" width="45.57421875" style="3" customWidth="1"/>
    <col min="3" max="3" width="17.421875" style="3" customWidth="1"/>
    <col min="4" max="4" width="19.28125" style="3" customWidth="1"/>
    <col min="5" max="7" width="9.140625" style="3" customWidth="1"/>
    <col min="8" max="8" width="11.57421875" style="3" bestFit="1" customWidth="1"/>
    <col min="9" max="16384" width="9.140625" style="3" customWidth="1"/>
  </cols>
  <sheetData>
    <row r="1" spans="1:4" ht="18" customHeight="1">
      <c r="A1" s="9" t="s">
        <v>861</v>
      </c>
      <c r="B1" s="9"/>
      <c r="C1" s="9"/>
      <c r="D1" s="9"/>
    </row>
    <row r="2" spans="3:4" ht="18" customHeight="1">
      <c r="C2" s="9" t="s">
        <v>1140</v>
      </c>
      <c r="D2" s="9" t="s">
        <v>1042</v>
      </c>
    </row>
    <row r="3" spans="1:5" ht="18" customHeight="1">
      <c r="A3" s="9"/>
      <c r="B3" s="9"/>
      <c r="C3" s="608" t="s">
        <v>952</v>
      </c>
      <c r="D3" s="608"/>
      <c r="E3" s="467"/>
    </row>
    <row r="4" ht="24" customHeight="1">
      <c r="D4" s="12"/>
    </row>
    <row r="5" spans="1:4" ht="24" customHeight="1">
      <c r="A5" s="9" t="s">
        <v>1402</v>
      </c>
      <c r="B5" s="32"/>
      <c r="C5" s="32"/>
      <c r="D5" s="12"/>
    </row>
    <row r="6" spans="1:3" ht="18" customHeight="1">
      <c r="A6" s="9"/>
      <c r="B6" s="9"/>
      <c r="C6" s="9"/>
    </row>
    <row r="7" spans="1:4" ht="24" customHeight="1">
      <c r="A7" s="9" t="s">
        <v>1403</v>
      </c>
      <c r="B7" s="32"/>
      <c r="C7" s="32"/>
      <c r="D7" s="12"/>
    </row>
    <row r="8" spans="2:4" ht="24" customHeight="1">
      <c r="B8" s="32" t="s">
        <v>1404</v>
      </c>
      <c r="C8" s="32"/>
      <c r="D8" s="12"/>
    </row>
    <row r="9" spans="2:4" ht="24" customHeight="1">
      <c r="B9" s="9" t="s">
        <v>992</v>
      </c>
      <c r="C9" s="23">
        <f>'Trial balance 2010-11'!C597</f>
        <v>0</v>
      </c>
      <c r="D9" s="12">
        <v>0</v>
      </c>
    </row>
    <row r="10" spans="2:4" ht="24" customHeight="1">
      <c r="B10" s="26" t="s">
        <v>1070</v>
      </c>
      <c r="C10" s="273">
        <v>0</v>
      </c>
      <c r="D10" s="12">
        <v>0</v>
      </c>
    </row>
    <row r="11" spans="2:6" ht="24" customHeight="1">
      <c r="B11" s="29" t="s">
        <v>497</v>
      </c>
      <c r="C11" s="274">
        <f>'Sub SCH'!G444</f>
        <v>114807.42</v>
      </c>
      <c r="D11" s="25">
        <v>5662</v>
      </c>
      <c r="F11" s="550"/>
    </row>
    <row r="12" spans="2:4" ht="24" customHeight="1">
      <c r="B12" s="9" t="s">
        <v>1048</v>
      </c>
      <c r="C12" s="317">
        <f>SUM(C9:C11)</f>
        <v>114807.42</v>
      </c>
      <c r="D12" s="8">
        <v>5662</v>
      </c>
    </row>
    <row r="13" spans="2:6" ht="24" customHeight="1">
      <c r="B13" s="1" t="s">
        <v>498</v>
      </c>
      <c r="C13" s="306">
        <f>'Trial balance 2010-11'!D500</f>
        <v>19930092</v>
      </c>
      <c r="D13" s="35">
        <v>2595200</v>
      </c>
      <c r="F13" s="475"/>
    </row>
    <row r="14" spans="2:8" ht="24" customHeight="1" thickBot="1">
      <c r="B14" s="9" t="s">
        <v>1405</v>
      </c>
      <c r="C14" s="248">
        <f>C13-C12</f>
        <v>19815284.58</v>
      </c>
      <c r="D14" s="248">
        <f>D13-D12</f>
        <v>2589538</v>
      </c>
      <c r="H14" s="17"/>
    </row>
    <row r="15" ht="24" customHeight="1" thickTop="1">
      <c r="C15" s="17"/>
    </row>
    <row r="16" ht="0.75" customHeight="1"/>
    <row r="19" spans="2:3" ht="18" customHeight="1">
      <c r="B19" s="9"/>
      <c r="C19" s="9"/>
    </row>
    <row r="20" spans="2:3" ht="18" customHeight="1">
      <c r="B20" s="9"/>
      <c r="C20" s="9"/>
    </row>
  </sheetData>
  <sheetProtection/>
  <mergeCells count="1">
    <mergeCell ref="C3:D3"/>
  </mergeCells>
  <printOptions/>
  <pageMargins left="0.74" right="0.39" top="0.77"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56"/>
  <sheetViews>
    <sheetView zoomScale="130" zoomScaleNormal="130" zoomScalePageLayoutView="0" workbookViewId="0" topLeftCell="A1">
      <selection activeCell="D432" sqref="D432"/>
    </sheetView>
  </sheetViews>
  <sheetFormatPr defaultColWidth="9.140625" defaultRowHeight="12.75"/>
  <cols>
    <col min="1" max="1" width="54.00390625" style="160" customWidth="1"/>
    <col min="2" max="2" width="13.57421875" style="160" bestFit="1" customWidth="1"/>
    <col min="3" max="3" width="20.57421875" style="160" customWidth="1"/>
    <col min="4" max="4" width="14.57421875" style="160" customWidth="1"/>
    <col min="5" max="5" width="20.421875" style="160" customWidth="1"/>
    <col min="6" max="16384" width="9.140625" style="160" customWidth="1"/>
  </cols>
  <sheetData>
    <row r="1" spans="1:3" ht="12.75">
      <c r="A1" s="161"/>
      <c r="B1" s="602" t="s">
        <v>778</v>
      </c>
      <c r="C1" s="603"/>
    </row>
    <row r="2" spans="1:3" ht="12.75">
      <c r="A2" s="162" t="s">
        <v>343</v>
      </c>
      <c r="B2" s="604" t="s">
        <v>344</v>
      </c>
      <c r="C2" s="605"/>
    </row>
    <row r="3" spans="1:3" ht="12.75">
      <c r="A3" s="162"/>
      <c r="B3" s="606" t="s">
        <v>345</v>
      </c>
      <c r="C3" s="607"/>
    </row>
    <row r="4" spans="1:3" ht="12.75">
      <c r="A4" s="163"/>
      <c r="B4" s="156" t="s">
        <v>346</v>
      </c>
      <c r="C4" s="156" t="s">
        <v>347</v>
      </c>
    </row>
    <row r="5" spans="1:3" ht="12.75">
      <c r="A5" s="164" t="s">
        <v>348</v>
      </c>
      <c r="B5" s="153"/>
      <c r="C5" s="136"/>
    </row>
    <row r="6" spans="1:3" ht="12.75">
      <c r="A6" s="165" t="s">
        <v>349</v>
      </c>
      <c r="B6" s="150"/>
      <c r="C6" s="137"/>
    </row>
    <row r="7" spans="1:3" ht="12.75">
      <c r="A7" s="166" t="s">
        <v>531</v>
      </c>
      <c r="B7" s="145"/>
      <c r="C7" s="154">
        <v>6216000</v>
      </c>
    </row>
    <row r="8" spans="1:3" ht="12.75">
      <c r="A8" s="166" t="s">
        <v>532</v>
      </c>
      <c r="B8" s="145"/>
      <c r="C8" s="154">
        <v>4168000</v>
      </c>
    </row>
    <row r="9" spans="1:3" ht="12.75">
      <c r="A9" s="166" t="s">
        <v>533</v>
      </c>
      <c r="B9" s="145"/>
      <c r="C9" s="154">
        <v>374405</v>
      </c>
    </row>
    <row r="10" spans="1:3" ht="12.75">
      <c r="A10" s="166" t="s">
        <v>534</v>
      </c>
      <c r="B10" s="145"/>
      <c r="C10" s="138">
        <v>128807168.56</v>
      </c>
    </row>
    <row r="11" spans="1:3" ht="12.75">
      <c r="A11" s="167" t="s">
        <v>1090</v>
      </c>
      <c r="B11" s="143"/>
      <c r="C11" s="155">
        <v>5000000</v>
      </c>
    </row>
    <row r="12" spans="1:3" ht="12.75">
      <c r="A12" s="164" t="s">
        <v>350</v>
      </c>
      <c r="B12" s="146"/>
      <c r="C12" s="140"/>
    </row>
    <row r="13" spans="1:3" ht="12.75">
      <c r="A13" s="165" t="s">
        <v>351</v>
      </c>
      <c r="B13" s="150"/>
      <c r="C13" s="137"/>
    </row>
    <row r="14" spans="1:3" ht="12.75">
      <c r="A14" s="166" t="s">
        <v>535</v>
      </c>
      <c r="B14" s="145"/>
      <c r="C14" s="138">
        <v>10854008</v>
      </c>
    </row>
    <row r="15" spans="1:3" ht="12.75">
      <c r="A15" s="166" t="s">
        <v>536</v>
      </c>
      <c r="B15" s="145"/>
      <c r="C15" s="154">
        <v>200135</v>
      </c>
    </row>
    <row r="16" spans="1:3" ht="12.75">
      <c r="A16" s="166" t="s">
        <v>537</v>
      </c>
      <c r="B16" s="145"/>
      <c r="C16" s="154">
        <v>1900000</v>
      </c>
    </row>
    <row r="17" spans="1:3" ht="12.75">
      <c r="A17" s="166" t="s">
        <v>538</v>
      </c>
      <c r="B17" s="145"/>
      <c r="C17" s="154">
        <v>2500000</v>
      </c>
    </row>
    <row r="18" spans="1:3" ht="12.75">
      <c r="A18" s="166" t="s">
        <v>539</v>
      </c>
      <c r="B18" s="145"/>
      <c r="C18" s="154">
        <v>12710958.9</v>
      </c>
    </row>
    <row r="19" spans="1:3" ht="12.75">
      <c r="A19" s="166" t="s">
        <v>540</v>
      </c>
      <c r="B19" s="145"/>
      <c r="C19" s="138">
        <v>18092022.6</v>
      </c>
    </row>
    <row r="20" spans="1:3" ht="12.75">
      <c r="A20" s="166" t="s">
        <v>541</v>
      </c>
      <c r="B20" s="145"/>
      <c r="C20" s="154">
        <v>506874.6</v>
      </c>
    </row>
    <row r="21" spans="1:3" ht="12.75">
      <c r="A21" s="166" t="s">
        <v>542</v>
      </c>
      <c r="B21" s="145"/>
      <c r="C21" s="138">
        <v>4892213.3</v>
      </c>
    </row>
    <row r="22" spans="1:3" ht="12.75">
      <c r="A22" s="166" t="s">
        <v>543</v>
      </c>
      <c r="B22" s="145"/>
      <c r="C22" s="154">
        <v>5955293</v>
      </c>
    </row>
    <row r="23" spans="1:3" ht="12.75">
      <c r="A23" s="166" t="s">
        <v>544</v>
      </c>
      <c r="B23" s="145"/>
      <c r="C23" s="138">
        <v>6534712.84</v>
      </c>
    </row>
    <row r="24" spans="1:3" ht="12.75">
      <c r="A24" s="166" t="s">
        <v>545</v>
      </c>
      <c r="B24" s="145"/>
      <c r="C24" s="138">
        <v>373901.56</v>
      </c>
    </row>
    <row r="25" spans="1:3" ht="12.75">
      <c r="A25" s="166" t="s">
        <v>546</v>
      </c>
      <c r="B25" s="145"/>
      <c r="C25" s="138">
        <v>1433569.76</v>
      </c>
    </row>
    <row r="26" spans="1:3" ht="12.75">
      <c r="A26" s="166" t="s">
        <v>547</v>
      </c>
      <c r="B26" s="145"/>
      <c r="C26" s="154">
        <v>4199623.97</v>
      </c>
    </row>
    <row r="27" spans="1:3" ht="12.75">
      <c r="A27" s="166" t="s">
        <v>548</v>
      </c>
      <c r="B27" s="145"/>
      <c r="C27" s="138">
        <v>1911457.87</v>
      </c>
    </row>
    <row r="28" spans="1:3" ht="12.75">
      <c r="A28" s="164" t="s">
        <v>352</v>
      </c>
      <c r="B28" s="140"/>
      <c r="C28" s="140"/>
    </row>
    <row r="29" spans="1:3" ht="12.75">
      <c r="A29" s="165" t="s">
        <v>353</v>
      </c>
      <c r="B29" s="136"/>
      <c r="C29" s="137"/>
    </row>
    <row r="30" spans="1:3" ht="12.75">
      <c r="A30" s="168" t="s">
        <v>356</v>
      </c>
      <c r="B30" s="157"/>
      <c r="C30" s="141"/>
    </row>
    <row r="31" spans="1:4" ht="16.5">
      <c r="A31" s="169" t="s">
        <v>50</v>
      </c>
      <c r="B31" s="138"/>
      <c r="C31" s="154">
        <v>4406</v>
      </c>
      <c r="D31" s="57"/>
    </row>
    <row r="32" spans="1:3" ht="12.75">
      <c r="A32" s="169" t="s">
        <v>506</v>
      </c>
      <c r="B32" s="154">
        <v>37607</v>
      </c>
      <c r="C32" s="138"/>
    </row>
    <row r="33" spans="1:3" ht="12.75">
      <c r="A33" s="169" t="s">
        <v>51</v>
      </c>
      <c r="B33" s="138"/>
      <c r="C33" s="154">
        <v>4406</v>
      </c>
    </row>
    <row r="34" spans="1:4" ht="12.75">
      <c r="A34" s="169" t="s">
        <v>52</v>
      </c>
      <c r="B34" s="138"/>
      <c r="C34" s="154">
        <v>244996.05</v>
      </c>
      <c r="D34" s="159"/>
    </row>
    <row r="35" spans="1:3" ht="12.75">
      <c r="A35" s="169" t="s">
        <v>521</v>
      </c>
      <c r="B35" s="138"/>
      <c r="C35" s="154">
        <v>264333</v>
      </c>
    </row>
    <row r="36" spans="1:3" ht="12.75">
      <c r="A36" s="169" t="s">
        <v>1321</v>
      </c>
      <c r="B36" s="138"/>
      <c r="C36" s="155">
        <v>24262.32</v>
      </c>
    </row>
    <row r="37" spans="1:3" ht="12.75">
      <c r="A37" s="169" t="s">
        <v>1322</v>
      </c>
      <c r="B37" s="138"/>
      <c r="C37" s="155">
        <v>1754948.38</v>
      </c>
    </row>
    <row r="38" spans="1:3" ht="12.75">
      <c r="A38" s="169" t="s">
        <v>599</v>
      </c>
      <c r="B38" s="145"/>
      <c r="C38" s="138"/>
    </row>
    <row r="39" spans="1:3" ht="12.75">
      <c r="A39" s="168" t="s">
        <v>1315</v>
      </c>
      <c r="B39" s="145"/>
      <c r="C39" s="154">
        <v>296421.96</v>
      </c>
    </row>
    <row r="40" spans="1:3" ht="12.75">
      <c r="A40" s="168" t="s">
        <v>1316</v>
      </c>
      <c r="B40" s="145"/>
      <c r="C40" s="154">
        <v>13128.9</v>
      </c>
    </row>
    <row r="41" spans="1:3" ht="12.75">
      <c r="A41" s="169" t="s">
        <v>605</v>
      </c>
      <c r="B41" s="145"/>
      <c r="C41" s="138"/>
    </row>
    <row r="42" spans="1:3" ht="12.75">
      <c r="A42" s="169" t="s">
        <v>1317</v>
      </c>
      <c r="B42" s="145"/>
      <c r="C42" s="154">
        <v>1845.63</v>
      </c>
    </row>
    <row r="43" spans="1:3" ht="12.75">
      <c r="A43" s="169" t="s">
        <v>1318</v>
      </c>
      <c r="B43" s="145"/>
      <c r="C43" s="154">
        <v>658514</v>
      </c>
    </row>
    <row r="44" spans="1:3" ht="12.75">
      <c r="A44" s="169" t="s">
        <v>1319</v>
      </c>
      <c r="B44" s="145"/>
      <c r="C44" s="154">
        <v>118514</v>
      </c>
    </row>
    <row r="45" spans="1:3" ht="12.75">
      <c r="A45" s="169" t="s">
        <v>1320</v>
      </c>
      <c r="B45" s="145"/>
      <c r="C45" s="154">
        <v>0.6</v>
      </c>
    </row>
    <row r="46" spans="1:3" ht="12.75">
      <c r="A46" s="170" t="s">
        <v>549</v>
      </c>
      <c r="B46" s="147"/>
      <c r="C46" s="142"/>
    </row>
    <row r="47" spans="1:3" ht="12.75">
      <c r="A47" s="166" t="s">
        <v>550</v>
      </c>
      <c r="B47" s="143"/>
      <c r="C47" s="155">
        <v>45.12</v>
      </c>
    </row>
    <row r="48" spans="1:3" ht="12.75">
      <c r="A48" s="166" t="s">
        <v>1494</v>
      </c>
      <c r="B48" s="143"/>
      <c r="C48" s="155">
        <v>875.02</v>
      </c>
    </row>
    <row r="49" spans="1:3" ht="12.75">
      <c r="A49" s="166" t="s">
        <v>1587</v>
      </c>
      <c r="B49" s="143"/>
      <c r="C49" s="155">
        <v>850.26</v>
      </c>
    </row>
    <row r="50" spans="1:3" ht="12.75">
      <c r="A50" s="170" t="s">
        <v>551</v>
      </c>
      <c r="B50" s="158"/>
      <c r="C50" s="142"/>
    </row>
    <row r="51" spans="1:3" ht="12.75">
      <c r="A51" s="171" t="s">
        <v>1584</v>
      </c>
      <c r="B51" s="155">
        <v>23.13</v>
      </c>
      <c r="C51" s="253"/>
    </row>
    <row r="52" spans="1:3" ht="12.75">
      <c r="A52" s="166" t="s">
        <v>1492</v>
      </c>
      <c r="B52" s="253"/>
      <c r="C52" s="155">
        <v>784.08</v>
      </c>
    </row>
    <row r="53" spans="1:3" ht="12.75">
      <c r="A53" s="171" t="s">
        <v>1496</v>
      </c>
      <c r="B53" s="253"/>
      <c r="C53" s="155">
        <v>17175.4</v>
      </c>
    </row>
    <row r="54" spans="1:3" ht="12.75">
      <c r="A54" s="172" t="s">
        <v>1500</v>
      </c>
      <c r="B54" s="254"/>
      <c r="C54" s="154">
        <v>61586.31</v>
      </c>
    </row>
    <row r="55" spans="1:3" ht="12.75">
      <c r="A55" s="165" t="s">
        <v>354</v>
      </c>
      <c r="B55" s="148"/>
      <c r="C55" s="144"/>
    </row>
    <row r="56" spans="1:3" ht="12.75">
      <c r="A56" s="170" t="s">
        <v>552</v>
      </c>
      <c r="B56" s="143"/>
      <c r="C56" s="139"/>
    </row>
    <row r="57" spans="1:3" ht="12.75">
      <c r="A57" s="170" t="s">
        <v>1323</v>
      </c>
      <c r="B57" s="143"/>
      <c r="C57" s="155">
        <v>56219</v>
      </c>
    </row>
    <row r="58" spans="1:3" ht="12.75">
      <c r="A58" s="170" t="s">
        <v>1324</v>
      </c>
      <c r="B58" s="143"/>
      <c r="C58" s="155">
        <v>206996</v>
      </c>
    </row>
    <row r="59" spans="1:3" ht="12.75">
      <c r="A59" s="170" t="s">
        <v>1325</v>
      </c>
      <c r="B59" s="143"/>
      <c r="C59" s="155">
        <v>6722905</v>
      </c>
    </row>
    <row r="60" spans="1:3" ht="12.75">
      <c r="A60" s="170" t="s">
        <v>1326</v>
      </c>
      <c r="B60" s="143"/>
      <c r="C60" s="155">
        <v>16854</v>
      </c>
    </row>
    <row r="61" spans="1:3" ht="12.75">
      <c r="A61" s="166" t="s">
        <v>779</v>
      </c>
      <c r="B61" s="145"/>
      <c r="C61" s="154">
        <v>122800</v>
      </c>
    </row>
    <row r="62" spans="1:3" ht="12.75">
      <c r="A62" s="166" t="s">
        <v>557</v>
      </c>
      <c r="B62" s="145"/>
      <c r="C62" s="154">
        <v>4250763</v>
      </c>
    </row>
    <row r="63" spans="1:3" ht="12.75">
      <c r="A63" s="166" t="s">
        <v>780</v>
      </c>
      <c r="B63" s="145"/>
      <c r="C63" s="154">
        <v>3800000</v>
      </c>
    </row>
    <row r="64" spans="1:3" ht="12.75">
      <c r="A64" s="165" t="s">
        <v>355</v>
      </c>
      <c r="B64" s="140"/>
      <c r="C64" s="255"/>
    </row>
    <row r="65" spans="1:3" ht="12.75">
      <c r="A65" s="168" t="s">
        <v>559</v>
      </c>
      <c r="B65" s="157"/>
      <c r="C65" s="141"/>
    </row>
    <row r="66" spans="1:3" ht="12.75">
      <c r="A66" s="171" t="s">
        <v>781</v>
      </c>
      <c r="B66" s="143"/>
      <c r="C66" s="155">
        <v>21120</v>
      </c>
    </row>
    <row r="67" spans="1:3" ht="12.75">
      <c r="A67" s="171" t="s">
        <v>782</v>
      </c>
      <c r="B67" s="143"/>
      <c r="C67" s="155">
        <v>5000</v>
      </c>
    </row>
    <row r="68" spans="1:3" ht="12.75">
      <c r="A68" s="171" t="s">
        <v>783</v>
      </c>
      <c r="B68" s="155">
        <v>0.1</v>
      </c>
      <c r="C68" s="143"/>
    </row>
    <row r="69" spans="1:3" ht="12.75">
      <c r="A69" s="166" t="s">
        <v>1560</v>
      </c>
      <c r="B69" s="143"/>
      <c r="C69" s="155">
        <v>146020</v>
      </c>
    </row>
    <row r="70" spans="1:3" ht="12.75">
      <c r="A70" s="171" t="s">
        <v>784</v>
      </c>
      <c r="B70" s="155">
        <v>6</v>
      </c>
      <c r="C70" s="143"/>
    </row>
    <row r="71" spans="1:3" ht="12.75">
      <c r="A71" s="171" t="s">
        <v>785</v>
      </c>
      <c r="B71" s="143"/>
      <c r="C71" s="155">
        <v>100494</v>
      </c>
    </row>
    <row r="72" spans="1:3" ht="12.75">
      <c r="A72" s="171" t="s">
        <v>1561</v>
      </c>
      <c r="B72" s="143"/>
      <c r="C72" s="155">
        <v>1875</v>
      </c>
    </row>
    <row r="73" spans="1:3" ht="12.75">
      <c r="A73" s="171" t="s">
        <v>786</v>
      </c>
      <c r="B73" s="143"/>
      <c r="C73" s="155">
        <v>849.12</v>
      </c>
    </row>
    <row r="74" spans="1:3" ht="12.75">
      <c r="A74" s="173" t="s">
        <v>787</v>
      </c>
      <c r="B74" s="143"/>
      <c r="C74" s="155">
        <v>39000</v>
      </c>
    </row>
    <row r="75" spans="1:3" ht="12.75">
      <c r="A75" s="166" t="s">
        <v>788</v>
      </c>
      <c r="B75" s="143"/>
      <c r="C75" s="155">
        <v>16039.1</v>
      </c>
    </row>
    <row r="76" spans="1:3" ht="12.75">
      <c r="A76" s="173" t="s">
        <v>789</v>
      </c>
      <c r="B76" s="143"/>
      <c r="C76" s="155">
        <v>0.1</v>
      </c>
    </row>
    <row r="77" spans="1:3" ht="12.75">
      <c r="A77" s="171" t="s">
        <v>790</v>
      </c>
      <c r="B77" s="143"/>
      <c r="C77" s="155">
        <v>102900</v>
      </c>
    </row>
    <row r="78" spans="1:3" ht="12.75">
      <c r="A78" s="172" t="s">
        <v>560</v>
      </c>
      <c r="B78" s="145"/>
      <c r="C78" s="154">
        <v>19742</v>
      </c>
    </row>
    <row r="79" spans="1:3" ht="12.75">
      <c r="A79" s="166" t="s">
        <v>561</v>
      </c>
      <c r="B79" s="145"/>
      <c r="C79" s="154">
        <v>32000</v>
      </c>
    </row>
    <row r="80" spans="1:3" ht="12.75">
      <c r="A80" s="166" t="s">
        <v>562</v>
      </c>
      <c r="B80" s="145"/>
      <c r="C80" s="154">
        <v>56520</v>
      </c>
    </row>
    <row r="81" spans="1:3" ht="12.75">
      <c r="A81" s="172" t="s">
        <v>563</v>
      </c>
      <c r="B81" s="145"/>
      <c r="C81" s="154">
        <v>2168</v>
      </c>
    </row>
    <row r="82" spans="1:3" ht="12.75">
      <c r="A82" s="166" t="s">
        <v>564</v>
      </c>
      <c r="B82" s="154">
        <v>36813</v>
      </c>
      <c r="C82" s="145"/>
    </row>
    <row r="83" spans="1:3" ht="12.75">
      <c r="A83" s="166" t="s">
        <v>565</v>
      </c>
      <c r="B83" s="145"/>
      <c r="C83" s="154">
        <v>352950</v>
      </c>
    </row>
    <row r="84" spans="1:3" ht="12.75">
      <c r="A84" s="172" t="s">
        <v>1559</v>
      </c>
      <c r="B84" s="145"/>
      <c r="C84" s="154">
        <v>331</v>
      </c>
    </row>
    <row r="85" spans="1:3" ht="12.75">
      <c r="A85" s="166" t="s">
        <v>567</v>
      </c>
      <c r="B85" s="145"/>
      <c r="C85" s="154">
        <v>21205067</v>
      </c>
    </row>
    <row r="86" spans="1:3" ht="12.75">
      <c r="A86" s="166" t="s">
        <v>568</v>
      </c>
      <c r="B86" s="145"/>
      <c r="C86" s="154">
        <v>819</v>
      </c>
    </row>
    <row r="87" spans="1:3" ht="12.75">
      <c r="A87" s="172" t="s">
        <v>1545</v>
      </c>
      <c r="B87" s="145"/>
      <c r="C87" s="154">
        <v>3274</v>
      </c>
    </row>
    <row r="88" spans="1:3" ht="12.75">
      <c r="A88" s="166" t="s">
        <v>569</v>
      </c>
      <c r="B88" s="154">
        <v>396540</v>
      </c>
      <c r="C88" s="145"/>
    </row>
    <row r="89" spans="1:3" ht="12.75">
      <c r="A89" s="172" t="s">
        <v>570</v>
      </c>
      <c r="B89" s="145"/>
      <c r="C89" s="154">
        <v>1878</v>
      </c>
    </row>
    <row r="90" spans="1:3" ht="12.75">
      <c r="A90" s="172" t="s">
        <v>571</v>
      </c>
      <c r="B90" s="145"/>
      <c r="C90" s="154">
        <v>18066</v>
      </c>
    </row>
    <row r="91" spans="1:3" ht="12.75">
      <c r="A91" s="166" t="s">
        <v>572</v>
      </c>
      <c r="B91" s="145"/>
      <c r="C91" s="154">
        <v>1</v>
      </c>
    </row>
    <row r="92" spans="1:3" ht="12.75">
      <c r="A92" s="166" t="s">
        <v>573</v>
      </c>
      <c r="B92" s="154">
        <v>22883.44</v>
      </c>
      <c r="C92" s="145"/>
    </row>
    <row r="93" spans="1:3" ht="12.75">
      <c r="A93" s="172" t="s">
        <v>574</v>
      </c>
      <c r="B93" s="145"/>
      <c r="C93" s="154">
        <v>55911</v>
      </c>
    </row>
    <row r="94" spans="1:3" ht="12.75">
      <c r="A94" s="166" t="s">
        <v>575</v>
      </c>
      <c r="B94" s="145"/>
      <c r="C94" s="154">
        <v>16418</v>
      </c>
    </row>
    <row r="95" spans="1:3" ht="12.75">
      <c r="A95" s="166" t="s">
        <v>576</v>
      </c>
      <c r="B95" s="145"/>
      <c r="C95" s="154">
        <v>18753</v>
      </c>
    </row>
    <row r="96" spans="1:3" ht="12.75">
      <c r="A96" s="166" t="s">
        <v>577</v>
      </c>
      <c r="B96" s="154">
        <v>620</v>
      </c>
      <c r="C96" s="145"/>
    </row>
    <row r="97" spans="1:3" ht="12.75">
      <c r="A97" s="172" t="s">
        <v>578</v>
      </c>
      <c r="B97" s="145"/>
      <c r="C97" s="154">
        <v>52900</v>
      </c>
    </row>
    <row r="98" spans="1:3" ht="12.75">
      <c r="A98" s="166" t="s">
        <v>579</v>
      </c>
      <c r="B98" s="145"/>
      <c r="C98" s="154">
        <v>2820</v>
      </c>
    </row>
    <row r="99" spans="1:3" ht="12.75">
      <c r="A99" s="166" t="s">
        <v>580</v>
      </c>
      <c r="B99" s="145"/>
      <c r="C99" s="154">
        <v>886</v>
      </c>
    </row>
    <row r="100" spans="1:3" ht="12.75">
      <c r="A100" s="166" t="s">
        <v>581</v>
      </c>
      <c r="B100" s="145"/>
      <c r="C100" s="154">
        <v>90</v>
      </c>
    </row>
    <row r="101" spans="1:3" ht="12.75">
      <c r="A101" s="166" t="s">
        <v>582</v>
      </c>
      <c r="B101" s="154">
        <v>861.69</v>
      </c>
      <c r="C101" s="145"/>
    </row>
    <row r="102" spans="1:3" ht="12.75">
      <c r="A102" s="172" t="s">
        <v>583</v>
      </c>
      <c r="B102" s="145"/>
      <c r="C102" s="154">
        <v>575</v>
      </c>
    </row>
    <row r="103" spans="1:3" ht="12.75">
      <c r="A103" s="166" t="s">
        <v>1537</v>
      </c>
      <c r="B103" s="145"/>
      <c r="C103" s="154">
        <v>566.5</v>
      </c>
    </row>
    <row r="104" spans="1:3" ht="12.75">
      <c r="A104" s="166" t="s">
        <v>585</v>
      </c>
      <c r="B104" s="145"/>
      <c r="C104" s="154">
        <v>44069.96</v>
      </c>
    </row>
    <row r="105" spans="1:3" ht="12.75">
      <c r="A105" s="166" t="s">
        <v>586</v>
      </c>
      <c r="B105" s="154">
        <v>1000</v>
      </c>
      <c r="C105" s="145"/>
    </row>
    <row r="106" spans="1:3" ht="12.75">
      <c r="A106" s="172" t="s">
        <v>587</v>
      </c>
      <c r="B106" s="145"/>
      <c r="C106" s="154">
        <v>7590595.21</v>
      </c>
    </row>
    <row r="107" spans="1:3" ht="12.75">
      <c r="A107" s="172" t="s">
        <v>588</v>
      </c>
      <c r="B107" s="145"/>
      <c r="C107" s="154">
        <v>46818</v>
      </c>
    </row>
    <row r="108" spans="1:3" ht="12.75">
      <c r="A108" s="166" t="s">
        <v>589</v>
      </c>
      <c r="B108" s="145"/>
      <c r="C108" s="154">
        <v>33750</v>
      </c>
    </row>
    <row r="109" spans="1:3" ht="12.75">
      <c r="A109" s="172" t="s">
        <v>590</v>
      </c>
      <c r="B109" s="145"/>
      <c r="C109" s="154">
        <v>47942</v>
      </c>
    </row>
    <row r="110" spans="1:3" ht="12.75">
      <c r="A110" s="166" t="s">
        <v>591</v>
      </c>
      <c r="B110" s="145"/>
      <c r="C110" s="154">
        <v>23</v>
      </c>
    </row>
    <row r="111" spans="1:3" ht="12.75">
      <c r="A111" s="166" t="s">
        <v>592</v>
      </c>
      <c r="B111" s="145"/>
      <c r="C111" s="154">
        <v>3105</v>
      </c>
    </row>
    <row r="112" spans="1:3" ht="12.75">
      <c r="A112" s="166" t="s">
        <v>593</v>
      </c>
      <c r="B112" s="145"/>
      <c r="C112" s="154">
        <v>78967</v>
      </c>
    </row>
    <row r="113" spans="1:3" ht="12.75">
      <c r="A113" s="172" t="s">
        <v>594</v>
      </c>
      <c r="B113" s="145"/>
      <c r="C113" s="154">
        <v>46818</v>
      </c>
    </row>
    <row r="114" spans="1:3" ht="12.75">
      <c r="A114" s="165" t="s">
        <v>357</v>
      </c>
      <c r="B114" s="148"/>
      <c r="C114" s="144"/>
    </row>
    <row r="115" spans="1:3" ht="12.75">
      <c r="A115" s="166" t="s">
        <v>363</v>
      </c>
      <c r="B115" s="145"/>
      <c r="C115" s="154">
        <v>2758</v>
      </c>
    </row>
    <row r="116" spans="1:3" ht="12.75">
      <c r="A116" s="172" t="s">
        <v>610</v>
      </c>
      <c r="B116" s="145"/>
      <c r="C116" s="154">
        <v>2200</v>
      </c>
    </row>
    <row r="117" spans="1:3" ht="12.75">
      <c r="A117" s="166" t="s">
        <v>611</v>
      </c>
      <c r="B117" s="145"/>
      <c r="C117" s="154">
        <v>0.6</v>
      </c>
    </row>
    <row r="118" spans="1:3" ht="12.75">
      <c r="A118" s="165" t="s">
        <v>358</v>
      </c>
      <c r="B118" s="140"/>
      <c r="C118" s="144"/>
    </row>
    <row r="119" spans="1:3" ht="12.75">
      <c r="A119" s="168" t="s">
        <v>629</v>
      </c>
      <c r="B119" s="157"/>
      <c r="C119" s="141"/>
    </row>
    <row r="120" spans="1:3" ht="12.75">
      <c r="A120" s="169" t="s">
        <v>630</v>
      </c>
      <c r="B120" s="136"/>
      <c r="C120" s="137"/>
    </row>
    <row r="121" spans="1:3" ht="12.75">
      <c r="A121" s="174" t="s">
        <v>314</v>
      </c>
      <c r="B121" s="145"/>
      <c r="C121" s="154">
        <v>16500</v>
      </c>
    </row>
    <row r="122" spans="1:3" ht="12.75">
      <c r="A122" s="174" t="s">
        <v>313</v>
      </c>
      <c r="B122" s="145"/>
      <c r="C122" s="154">
        <v>33090</v>
      </c>
    </row>
    <row r="123" spans="1:3" ht="12.75">
      <c r="A123" s="174" t="s">
        <v>312</v>
      </c>
      <c r="B123" s="154">
        <v>60</v>
      </c>
      <c r="C123" s="145"/>
    </row>
    <row r="124" spans="1:3" ht="12.75">
      <c r="A124" s="173" t="s">
        <v>311</v>
      </c>
      <c r="B124" s="145"/>
      <c r="C124" s="154">
        <v>40764</v>
      </c>
    </row>
    <row r="125" spans="1:3" ht="12.75">
      <c r="A125" s="174" t="s">
        <v>310</v>
      </c>
      <c r="B125" s="145"/>
      <c r="C125" s="154">
        <v>93063</v>
      </c>
    </row>
    <row r="126" spans="1:3" ht="12.75">
      <c r="A126" s="174" t="s">
        <v>1569</v>
      </c>
      <c r="B126" s="145"/>
      <c r="C126" s="154">
        <v>69302</v>
      </c>
    </row>
    <row r="127" spans="1:3" ht="12.75">
      <c r="A127" s="173" t="s">
        <v>309</v>
      </c>
      <c r="B127" s="145"/>
      <c r="C127" s="154">
        <v>60129.84</v>
      </c>
    </row>
    <row r="128" spans="1:3" ht="12.75">
      <c r="A128" s="174" t="s">
        <v>308</v>
      </c>
      <c r="B128" s="145"/>
      <c r="C128" s="154">
        <v>626.9</v>
      </c>
    </row>
    <row r="129" spans="1:3" ht="12.75">
      <c r="A129" s="173" t="s">
        <v>307</v>
      </c>
      <c r="B129" s="145"/>
      <c r="C129" s="154">
        <v>9934</v>
      </c>
    </row>
    <row r="130" spans="1:3" ht="12.75">
      <c r="A130" s="174" t="s">
        <v>306</v>
      </c>
      <c r="B130" s="145"/>
      <c r="C130" s="154">
        <v>16476</v>
      </c>
    </row>
    <row r="131" spans="1:3" ht="12.75">
      <c r="A131" s="171" t="s">
        <v>631</v>
      </c>
      <c r="B131" s="143"/>
      <c r="C131" s="155">
        <v>229400</v>
      </c>
    </row>
    <row r="132" spans="1:3" ht="12.75">
      <c r="A132" s="171" t="s">
        <v>632</v>
      </c>
      <c r="B132" s="143"/>
      <c r="C132" s="155">
        <v>223345</v>
      </c>
    </row>
    <row r="133" spans="1:3" ht="12.75">
      <c r="A133" s="173" t="s">
        <v>633</v>
      </c>
      <c r="B133" s="143"/>
      <c r="C133" s="155">
        <v>1912</v>
      </c>
    </row>
    <row r="134" spans="1:3" ht="12.75">
      <c r="A134" s="171" t="s">
        <v>634</v>
      </c>
      <c r="B134" s="143"/>
      <c r="C134" s="155">
        <v>439112</v>
      </c>
    </row>
    <row r="135" spans="1:3" ht="12.75">
      <c r="A135" s="171" t="s">
        <v>635</v>
      </c>
      <c r="B135" s="143"/>
      <c r="C135" s="155">
        <v>5700</v>
      </c>
    </row>
    <row r="136" spans="1:3" ht="12.75">
      <c r="A136" s="173" t="s">
        <v>636</v>
      </c>
      <c r="B136" s="143"/>
      <c r="C136" s="155">
        <v>32097</v>
      </c>
    </row>
    <row r="137" spans="1:3" ht="12.75">
      <c r="A137" s="173" t="s">
        <v>638</v>
      </c>
      <c r="B137" s="143"/>
      <c r="C137" s="155">
        <v>13528</v>
      </c>
    </row>
    <row r="138" spans="1:3" ht="12.75">
      <c r="A138" s="171" t="s">
        <v>639</v>
      </c>
      <c r="B138" s="155">
        <v>500</v>
      </c>
      <c r="C138" s="143"/>
    </row>
    <row r="139" spans="1:3" ht="12.75">
      <c r="A139" s="173" t="s">
        <v>640</v>
      </c>
      <c r="B139" s="143"/>
      <c r="C139" s="155">
        <v>21895</v>
      </c>
    </row>
    <row r="140" spans="1:3" ht="12.75">
      <c r="A140" s="171" t="s">
        <v>641</v>
      </c>
      <c r="B140" s="143"/>
      <c r="C140" s="155">
        <v>25153</v>
      </c>
    </row>
    <row r="141" spans="1:3" ht="12.75">
      <c r="A141" s="171" t="s">
        <v>642</v>
      </c>
      <c r="B141" s="143"/>
      <c r="C141" s="155">
        <v>15807</v>
      </c>
    </row>
    <row r="142" spans="1:3" ht="12.75">
      <c r="A142" s="173" t="s">
        <v>1642</v>
      </c>
      <c r="B142" s="143"/>
      <c r="C142" s="155">
        <v>19726637.04</v>
      </c>
    </row>
    <row r="143" spans="1:3" ht="12.75">
      <c r="A143" s="171" t="s">
        <v>643</v>
      </c>
      <c r="B143" s="143"/>
      <c r="C143" s="155">
        <v>20147.8</v>
      </c>
    </row>
    <row r="144" spans="1:3" ht="12.75">
      <c r="A144" s="171" t="s">
        <v>644</v>
      </c>
      <c r="B144" s="143"/>
      <c r="C144" s="155">
        <v>20</v>
      </c>
    </row>
    <row r="145" spans="1:3" ht="12.75">
      <c r="A145" s="165" t="s">
        <v>359</v>
      </c>
      <c r="B145" s="140"/>
      <c r="C145" s="144"/>
    </row>
    <row r="146" spans="1:3" ht="12.75">
      <c r="A146" s="170" t="s">
        <v>645</v>
      </c>
      <c r="B146" s="149"/>
      <c r="C146" s="141"/>
    </row>
    <row r="147" spans="1:3" ht="12.75">
      <c r="A147" s="171" t="s">
        <v>305</v>
      </c>
      <c r="B147" s="143"/>
      <c r="C147" s="155">
        <v>1512618.2</v>
      </c>
    </row>
    <row r="148" spans="1:3" ht="12.75">
      <c r="A148" s="171" t="s">
        <v>304</v>
      </c>
      <c r="B148" s="143"/>
      <c r="C148" s="155">
        <v>608001.65</v>
      </c>
    </row>
    <row r="149" spans="1:3" ht="12.75">
      <c r="A149" s="168" t="s">
        <v>646</v>
      </c>
      <c r="B149" s="158"/>
      <c r="C149" s="142"/>
    </row>
    <row r="150" spans="1:3" ht="12.75">
      <c r="A150" s="171" t="s">
        <v>303</v>
      </c>
      <c r="B150" s="253"/>
      <c r="C150" s="155">
        <v>47758</v>
      </c>
    </row>
    <row r="151" spans="1:3" ht="12.75">
      <c r="A151" s="173" t="s">
        <v>302</v>
      </c>
      <c r="B151" s="155">
        <v>0.11</v>
      </c>
      <c r="C151" s="253"/>
    </row>
    <row r="152" spans="1:3" ht="12.75">
      <c r="A152" s="168" t="s">
        <v>647</v>
      </c>
      <c r="B152" s="158"/>
      <c r="C152" s="142"/>
    </row>
    <row r="153" spans="1:3" ht="12.75">
      <c r="A153" s="173" t="s">
        <v>301</v>
      </c>
      <c r="B153" s="155">
        <v>7600</v>
      </c>
      <c r="C153" s="143"/>
    </row>
    <row r="154" spans="1:3" ht="12.75">
      <c r="A154" s="171" t="s">
        <v>300</v>
      </c>
      <c r="B154" s="143"/>
      <c r="C154" s="155">
        <v>140809</v>
      </c>
    </row>
    <row r="155" spans="1:3" ht="12.75">
      <c r="A155" s="170" t="s">
        <v>648</v>
      </c>
      <c r="B155" s="147"/>
      <c r="C155" s="142"/>
    </row>
    <row r="156" spans="1:3" ht="12.75">
      <c r="A156" s="171" t="s">
        <v>299</v>
      </c>
      <c r="B156" s="143"/>
      <c r="C156" s="155">
        <v>51431.75</v>
      </c>
    </row>
    <row r="157" spans="1:3" ht="12.75">
      <c r="A157" s="171" t="s">
        <v>298</v>
      </c>
      <c r="B157" s="143"/>
      <c r="C157" s="155">
        <v>11500</v>
      </c>
    </row>
    <row r="158" spans="1:3" ht="12.75">
      <c r="A158" s="171" t="s">
        <v>297</v>
      </c>
      <c r="B158" s="143"/>
      <c r="C158" s="155">
        <v>249</v>
      </c>
    </row>
    <row r="159" spans="1:3" ht="12.75">
      <c r="A159" s="171" t="s">
        <v>296</v>
      </c>
      <c r="B159" s="143"/>
      <c r="C159" s="155">
        <v>71261</v>
      </c>
    </row>
    <row r="160" spans="1:3" ht="12.75">
      <c r="A160" s="171" t="s">
        <v>291</v>
      </c>
      <c r="B160" s="143"/>
      <c r="C160" s="155">
        <v>10250</v>
      </c>
    </row>
    <row r="161" spans="1:3" ht="12.75">
      <c r="A161" s="171" t="s">
        <v>290</v>
      </c>
      <c r="B161" s="143"/>
      <c r="C161" s="155">
        <v>83622.1</v>
      </c>
    </row>
    <row r="162" spans="1:3" ht="12.75">
      <c r="A162" s="171" t="s">
        <v>1640</v>
      </c>
      <c r="B162" s="143"/>
      <c r="C162" s="155">
        <v>17710</v>
      </c>
    </row>
    <row r="163" spans="1:3" ht="12.75">
      <c r="A163" s="171" t="s">
        <v>289</v>
      </c>
      <c r="B163" s="143"/>
      <c r="C163" s="155">
        <v>1188</v>
      </c>
    </row>
    <row r="164" spans="1:3" ht="12.75">
      <c r="A164" s="171" t="s">
        <v>288</v>
      </c>
      <c r="B164" s="143"/>
      <c r="C164" s="155">
        <v>1325</v>
      </c>
    </row>
    <row r="165" spans="1:3" ht="12.75">
      <c r="A165" s="171" t="s">
        <v>287</v>
      </c>
      <c r="B165" s="143"/>
      <c r="C165" s="155">
        <v>139220</v>
      </c>
    </row>
    <row r="166" spans="1:3" ht="12.75">
      <c r="A166" s="172" t="s">
        <v>650</v>
      </c>
      <c r="B166" s="145"/>
      <c r="C166" s="154">
        <v>1520356.56</v>
      </c>
    </row>
    <row r="167" spans="1:3" ht="12.75">
      <c r="A167" s="166" t="s">
        <v>651</v>
      </c>
      <c r="B167" s="145"/>
      <c r="C167" s="154">
        <v>984420</v>
      </c>
    </row>
    <row r="168" spans="1:3" ht="12.75">
      <c r="A168" s="165" t="s">
        <v>360</v>
      </c>
      <c r="B168" s="148"/>
      <c r="C168" s="144"/>
    </row>
    <row r="169" spans="1:3" ht="12.75">
      <c r="A169" s="168" t="s">
        <v>286</v>
      </c>
      <c r="B169" s="149"/>
      <c r="C169" s="141"/>
    </row>
    <row r="170" spans="1:3" ht="12.75">
      <c r="A170" s="171" t="s">
        <v>285</v>
      </c>
      <c r="B170" s="143"/>
      <c r="C170" s="155">
        <v>52170</v>
      </c>
    </row>
    <row r="171" spans="1:3" ht="12.75">
      <c r="A171" s="171" t="s">
        <v>284</v>
      </c>
      <c r="B171" s="143"/>
      <c r="C171" s="155">
        <v>8226</v>
      </c>
    </row>
    <row r="172" spans="1:3" ht="12.75">
      <c r="A172" s="171" t="s">
        <v>283</v>
      </c>
      <c r="B172" s="143"/>
      <c r="C172" s="155">
        <v>3608</v>
      </c>
    </row>
    <row r="173" spans="1:3" ht="12.75">
      <c r="A173" s="173" t="s">
        <v>85</v>
      </c>
      <c r="B173" s="143"/>
      <c r="C173" s="155">
        <v>3580</v>
      </c>
    </row>
    <row r="174" spans="1:3" ht="12.75">
      <c r="A174" s="166" t="s">
        <v>608</v>
      </c>
      <c r="B174" s="145"/>
      <c r="C174" s="154">
        <v>1046053</v>
      </c>
    </row>
    <row r="175" spans="1:3" ht="12.75">
      <c r="A175" s="166" t="s">
        <v>84</v>
      </c>
      <c r="B175" s="145"/>
      <c r="C175" s="154">
        <v>95033</v>
      </c>
    </row>
    <row r="176" spans="1:3" ht="12.75">
      <c r="A176" s="166" t="s">
        <v>83</v>
      </c>
      <c r="B176" s="145"/>
      <c r="C176" s="154">
        <v>20363</v>
      </c>
    </row>
    <row r="177" spans="1:3" ht="12.75">
      <c r="A177" s="165" t="s">
        <v>361</v>
      </c>
      <c r="B177" s="145"/>
      <c r="C177" s="145"/>
    </row>
    <row r="178" spans="1:3" ht="12.75">
      <c r="A178" s="164" t="s">
        <v>364</v>
      </c>
      <c r="B178" s="140"/>
      <c r="C178" s="140"/>
    </row>
    <row r="179" spans="1:3" ht="12.75">
      <c r="A179" s="167" t="s">
        <v>365</v>
      </c>
      <c r="B179" s="139">
        <v>1859698.55</v>
      </c>
      <c r="C179" s="143"/>
    </row>
    <row r="180" spans="1:3" ht="12.75">
      <c r="A180" s="167" t="s">
        <v>366</v>
      </c>
      <c r="B180" s="139">
        <v>168456.92</v>
      </c>
      <c r="C180" s="143"/>
    </row>
    <row r="181" spans="1:3" ht="12.75">
      <c r="A181" s="167" t="s">
        <v>367</v>
      </c>
      <c r="B181" s="139">
        <v>235117</v>
      </c>
      <c r="C181" s="143"/>
    </row>
    <row r="182" spans="1:3" ht="12.75">
      <c r="A182" s="167" t="s">
        <v>368</v>
      </c>
      <c r="B182" s="139">
        <v>4000</v>
      </c>
      <c r="C182" s="143"/>
    </row>
    <row r="183" spans="1:3" ht="12.75">
      <c r="A183" s="167" t="s">
        <v>369</v>
      </c>
      <c r="B183" s="139">
        <v>742822</v>
      </c>
      <c r="C183" s="143"/>
    </row>
    <row r="184" spans="1:3" ht="12.75">
      <c r="A184" s="167" t="s">
        <v>370</v>
      </c>
      <c r="B184" s="139">
        <v>203337.8</v>
      </c>
      <c r="C184" s="143"/>
    </row>
    <row r="185" spans="1:3" ht="12.75">
      <c r="A185" s="167" t="s">
        <v>371</v>
      </c>
      <c r="B185" s="139">
        <v>47254.76</v>
      </c>
      <c r="C185" s="143"/>
    </row>
    <row r="186" spans="1:3" ht="12.75">
      <c r="A186" s="167" t="s">
        <v>372</v>
      </c>
      <c r="B186" s="139">
        <v>1584963.85</v>
      </c>
      <c r="C186" s="143"/>
    </row>
    <row r="187" spans="1:3" ht="12.75">
      <c r="A187" s="167" t="s">
        <v>373</v>
      </c>
      <c r="B187" s="139">
        <v>67225</v>
      </c>
      <c r="C187" s="143"/>
    </row>
    <row r="188" spans="1:3" ht="12.75">
      <c r="A188" s="167" t="s">
        <v>374</v>
      </c>
      <c r="B188" s="139">
        <v>1144.65</v>
      </c>
      <c r="C188" s="143"/>
    </row>
    <row r="189" spans="1:3" ht="12.75">
      <c r="A189" s="167" t="s">
        <v>375</v>
      </c>
      <c r="B189" s="143"/>
      <c r="C189" s="139">
        <v>98986312.83</v>
      </c>
    </row>
    <row r="190" spans="1:3" ht="12.75">
      <c r="A190" s="167" t="s">
        <v>376</v>
      </c>
      <c r="B190" s="139">
        <v>39228.8</v>
      </c>
      <c r="C190" s="143"/>
    </row>
    <row r="191" spans="1:3" ht="12.75">
      <c r="A191" s="167" t="s">
        <v>377</v>
      </c>
      <c r="B191" s="139">
        <v>1919603.5</v>
      </c>
      <c r="C191" s="143"/>
    </row>
    <row r="192" spans="1:3" ht="12.75">
      <c r="A192" s="167" t="s">
        <v>682</v>
      </c>
      <c r="B192" s="139">
        <v>1409794.45</v>
      </c>
      <c r="C192" s="143"/>
    </row>
    <row r="193" spans="1:3" ht="12.75">
      <c r="A193" s="167" t="s">
        <v>683</v>
      </c>
      <c r="B193" s="139">
        <v>136765.14</v>
      </c>
      <c r="C193" s="143"/>
    </row>
    <row r="194" spans="1:3" ht="12.75">
      <c r="A194" s="167" t="s">
        <v>684</v>
      </c>
      <c r="B194" s="139">
        <v>2010</v>
      </c>
      <c r="C194" s="143"/>
    </row>
    <row r="195" spans="1:3" ht="12.75">
      <c r="A195" s="167" t="s">
        <v>685</v>
      </c>
      <c r="B195" s="139">
        <v>2221912.64</v>
      </c>
      <c r="C195" s="143"/>
    </row>
    <row r="196" spans="1:3" ht="12.75">
      <c r="A196" s="167" t="s">
        <v>686</v>
      </c>
      <c r="B196" s="139">
        <v>19715.58</v>
      </c>
      <c r="C196" s="143"/>
    </row>
    <row r="197" spans="1:3" ht="12.75">
      <c r="A197" s="167" t="s">
        <v>687</v>
      </c>
      <c r="B197" s="139">
        <v>7637</v>
      </c>
      <c r="C197" s="143"/>
    </row>
    <row r="198" spans="1:3" ht="12.75">
      <c r="A198" s="167" t="s">
        <v>688</v>
      </c>
      <c r="B198" s="139">
        <v>109303.19</v>
      </c>
      <c r="C198" s="143"/>
    </row>
    <row r="199" spans="1:3" ht="12.75">
      <c r="A199" s="167" t="s">
        <v>689</v>
      </c>
      <c r="B199" s="139">
        <v>6137.04</v>
      </c>
      <c r="C199" s="143"/>
    </row>
    <row r="200" spans="1:3" ht="12.75">
      <c r="A200" s="167" t="s">
        <v>690</v>
      </c>
      <c r="B200" s="139">
        <v>2102511.71</v>
      </c>
      <c r="C200" s="143"/>
    </row>
    <row r="201" spans="1:3" ht="12.75">
      <c r="A201" s="167" t="s">
        <v>691</v>
      </c>
      <c r="B201" s="139">
        <v>648703.52</v>
      </c>
      <c r="C201" s="143"/>
    </row>
    <row r="202" spans="1:3" ht="12.75">
      <c r="A202" s="167" t="s">
        <v>692</v>
      </c>
      <c r="B202" s="139">
        <v>7065155.7</v>
      </c>
      <c r="C202" s="143"/>
    </row>
    <row r="203" spans="1:3" ht="12.75">
      <c r="A203" s="167" t="s">
        <v>693</v>
      </c>
      <c r="B203" s="139">
        <v>134348952.53</v>
      </c>
      <c r="C203" s="143"/>
    </row>
    <row r="204" spans="1:3" ht="12.75">
      <c r="A204" s="167" t="s">
        <v>694</v>
      </c>
      <c r="B204" s="139">
        <v>902173.74</v>
      </c>
      <c r="C204" s="143"/>
    </row>
    <row r="205" spans="1:3" ht="12.75">
      <c r="A205" s="167" t="s">
        <v>695</v>
      </c>
      <c r="B205" s="139">
        <v>224305.71</v>
      </c>
      <c r="C205" s="143"/>
    </row>
    <row r="206" spans="1:3" ht="12.75">
      <c r="A206" s="167" t="s">
        <v>696</v>
      </c>
      <c r="B206" s="139">
        <v>32560.76</v>
      </c>
      <c r="C206" s="143"/>
    </row>
    <row r="207" spans="1:3" ht="12.75">
      <c r="A207" s="167" t="s">
        <v>697</v>
      </c>
      <c r="B207" s="139">
        <v>213847.5</v>
      </c>
      <c r="C207" s="143"/>
    </row>
    <row r="208" spans="1:3" ht="12.75">
      <c r="A208" s="167" t="s">
        <v>698</v>
      </c>
      <c r="B208" s="139">
        <v>53360</v>
      </c>
      <c r="C208" s="143"/>
    </row>
    <row r="209" spans="1:3" ht="12.75">
      <c r="A209" s="167" t="s">
        <v>699</v>
      </c>
      <c r="B209" s="139">
        <v>202785.7</v>
      </c>
      <c r="C209" s="143"/>
    </row>
    <row r="210" spans="1:3" ht="12.75">
      <c r="A210" s="167" t="s">
        <v>700</v>
      </c>
      <c r="B210" s="139">
        <v>261424.8</v>
      </c>
      <c r="C210" s="143"/>
    </row>
    <row r="211" spans="1:3" ht="12.75">
      <c r="A211" s="164" t="s">
        <v>701</v>
      </c>
      <c r="B211" s="140"/>
      <c r="C211" s="146"/>
    </row>
    <row r="212" spans="1:3" ht="12.75">
      <c r="A212" s="167" t="s">
        <v>702</v>
      </c>
      <c r="B212" s="155">
        <v>100000</v>
      </c>
      <c r="C212" s="143"/>
    </row>
    <row r="213" spans="1:3" ht="12.75">
      <c r="A213" s="164" t="s">
        <v>703</v>
      </c>
      <c r="B213" s="144"/>
      <c r="C213" s="140"/>
    </row>
    <row r="214" spans="1:3" ht="12.75">
      <c r="A214" s="165" t="s">
        <v>1384</v>
      </c>
      <c r="B214" s="150"/>
      <c r="C214" s="150"/>
    </row>
    <row r="215" spans="1:3" ht="12.75">
      <c r="A215" s="172" t="s">
        <v>727</v>
      </c>
      <c r="B215" s="145"/>
      <c r="C215" s="145"/>
    </row>
    <row r="216" spans="1:3" ht="12.75">
      <c r="A216" s="166" t="s">
        <v>728</v>
      </c>
      <c r="B216" s="145"/>
      <c r="C216" s="145"/>
    </row>
    <row r="217" spans="1:3" ht="12.75">
      <c r="A217" s="172" t="s">
        <v>729</v>
      </c>
      <c r="B217" s="145"/>
      <c r="C217" s="145"/>
    </row>
    <row r="218" spans="1:3" ht="12.75">
      <c r="A218" s="165" t="s">
        <v>734</v>
      </c>
      <c r="B218" s="144"/>
      <c r="C218" s="144"/>
    </row>
    <row r="219" spans="1:3" ht="12.75">
      <c r="A219" s="170" t="s">
        <v>704</v>
      </c>
      <c r="B219" s="157"/>
      <c r="C219" s="141"/>
    </row>
    <row r="220" spans="1:3" ht="12.75">
      <c r="A220" s="169" t="s">
        <v>82</v>
      </c>
      <c r="B220" s="136"/>
      <c r="C220" s="137"/>
    </row>
    <row r="221" spans="1:3" ht="12.75">
      <c r="A221" s="173" t="s">
        <v>879</v>
      </c>
      <c r="B221" s="154">
        <v>3790</v>
      </c>
      <c r="C221" s="145"/>
    </row>
    <row r="222" spans="1:3" ht="12.75">
      <c r="A222" s="173" t="s">
        <v>77</v>
      </c>
      <c r="B222" s="145"/>
      <c r="C222" s="154">
        <v>139.5</v>
      </c>
    </row>
    <row r="223" spans="1:3" ht="12.75">
      <c r="A223" s="171" t="s">
        <v>899</v>
      </c>
      <c r="B223" s="154">
        <v>30000</v>
      </c>
      <c r="C223" s="145"/>
    </row>
    <row r="224" spans="1:3" ht="12.75">
      <c r="A224" s="171" t="s">
        <v>76</v>
      </c>
      <c r="B224" s="154">
        <v>31508</v>
      </c>
      <c r="C224" s="145"/>
    </row>
    <row r="225" spans="1:3" ht="12.75">
      <c r="A225" s="169" t="s">
        <v>75</v>
      </c>
      <c r="B225" s="140"/>
      <c r="C225" s="148"/>
    </row>
    <row r="226" spans="1:3" ht="12.75">
      <c r="A226" s="171" t="s">
        <v>74</v>
      </c>
      <c r="B226" s="154">
        <v>7231.71</v>
      </c>
      <c r="C226" s="145"/>
    </row>
    <row r="227" spans="1:3" ht="12.75">
      <c r="A227" s="171" t="s">
        <v>73</v>
      </c>
      <c r="B227" s="154">
        <v>25000.3</v>
      </c>
      <c r="C227" s="145"/>
    </row>
    <row r="228" spans="1:3" ht="12.75">
      <c r="A228" s="173" t="s">
        <v>72</v>
      </c>
      <c r="B228" s="154">
        <v>1000</v>
      </c>
      <c r="C228" s="145"/>
    </row>
    <row r="229" spans="1:3" ht="12.75">
      <c r="A229" s="171" t="s">
        <v>71</v>
      </c>
      <c r="B229" s="154">
        <v>2800</v>
      </c>
      <c r="C229" s="145"/>
    </row>
    <row r="230" spans="1:3" ht="12.75">
      <c r="A230" s="171" t="s">
        <v>70</v>
      </c>
      <c r="B230" s="154">
        <v>1000</v>
      </c>
      <c r="C230" s="145"/>
    </row>
    <row r="231" spans="1:3" ht="12.75">
      <c r="A231" s="171" t="s">
        <v>69</v>
      </c>
      <c r="B231" s="154">
        <v>29500</v>
      </c>
      <c r="C231" s="145"/>
    </row>
    <row r="232" spans="1:3" ht="12.75">
      <c r="A232" s="171" t="s">
        <v>68</v>
      </c>
      <c r="B232" s="154">
        <v>20368</v>
      </c>
      <c r="C232" s="145"/>
    </row>
    <row r="233" spans="1:3" ht="12.75">
      <c r="A233" s="173" t="s">
        <v>67</v>
      </c>
      <c r="B233" s="154">
        <v>848</v>
      </c>
      <c r="C233" s="145"/>
    </row>
    <row r="234" spans="1:3" ht="12.75">
      <c r="A234" s="171" t="s">
        <v>66</v>
      </c>
      <c r="B234" s="154">
        <v>3000</v>
      </c>
      <c r="C234" s="145"/>
    </row>
    <row r="235" spans="1:3" ht="12.75">
      <c r="A235" s="166" t="s">
        <v>1346</v>
      </c>
      <c r="B235" s="154">
        <v>1000</v>
      </c>
      <c r="C235" s="145"/>
    </row>
    <row r="236" spans="1:3" ht="12.75">
      <c r="A236" s="166" t="s">
        <v>1347</v>
      </c>
      <c r="B236" s="154">
        <v>1000</v>
      </c>
      <c r="C236" s="145"/>
    </row>
    <row r="237" spans="1:3" ht="12.75">
      <c r="A237" s="171" t="s">
        <v>65</v>
      </c>
      <c r="B237" s="154">
        <v>450</v>
      </c>
      <c r="C237" s="145"/>
    </row>
    <row r="238" spans="1:3" ht="12.75">
      <c r="A238" s="173" t="s">
        <v>64</v>
      </c>
      <c r="B238" s="154">
        <v>500</v>
      </c>
      <c r="C238" s="145"/>
    </row>
    <row r="239" spans="1:3" ht="12.75">
      <c r="A239" s="171" t="s">
        <v>1349</v>
      </c>
      <c r="B239" s="154">
        <v>2000</v>
      </c>
      <c r="C239" s="145"/>
    </row>
    <row r="240" spans="1:3" ht="12.75">
      <c r="A240" s="169" t="s">
        <v>63</v>
      </c>
      <c r="B240" s="145"/>
      <c r="C240" s="145"/>
    </row>
    <row r="241" spans="1:3" ht="12.75">
      <c r="A241" s="175" t="s">
        <v>62</v>
      </c>
      <c r="B241" s="140"/>
      <c r="C241" s="148"/>
    </row>
    <row r="242" spans="1:3" ht="12.75">
      <c r="A242" s="174" t="s">
        <v>61</v>
      </c>
      <c r="B242" s="154">
        <v>1295</v>
      </c>
      <c r="C242" s="145"/>
    </row>
    <row r="243" spans="1:3" ht="12.75">
      <c r="A243" s="173" t="s">
        <v>60</v>
      </c>
      <c r="B243" s="154">
        <v>3847</v>
      </c>
      <c r="C243" s="145"/>
    </row>
    <row r="244" spans="1:3" ht="12.75">
      <c r="A244" s="170" t="s">
        <v>735</v>
      </c>
      <c r="B244" s="158"/>
      <c r="C244" s="147"/>
    </row>
    <row r="245" spans="1:3" ht="12.75">
      <c r="A245" s="169" t="s">
        <v>737</v>
      </c>
      <c r="B245" s="158"/>
      <c r="C245" s="150"/>
    </row>
    <row r="246" spans="1:3" ht="12.75">
      <c r="A246" s="173" t="s">
        <v>653</v>
      </c>
      <c r="B246" s="154">
        <v>244657</v>
      </c>
      <c r="C246" s="145"/>
    </row>
    <row r="247" spans="1:3" ht="12.75">
      <c r="A247" s="171" t="s">
        <v>654</v>
      </c>
      <c r="B247" s="154">
        <v>755330</v>
      </c>
      <c r="C247" s="145"/>
    </row>
    <row r="248" spans="1:3" ht="12.75">
      <c r="A248" s="174" t="s">
        <v>655</v>
      </c>
      <c r="B248" s="154">
        <v>157700</v>
      </c>
      <c r="C248" s="145"/>
    </row>
    <row r="249" spans="1:3" ht="12.75">
      <c r="A249" s="169" t="s">
        <v>738</v>
      </c>
      <c r="B249" s="158"/>
      <c r="C249" s="148"/>
    </row>
    <row r="250" spans="1:3" ht="12.75">
      <c r="A250" s="174" t="s">
        <v>1556</v>
      </c>
      <c r="B250" s="154">
        <v>2455</v>
      </c>
      <c r="C250" s="145"/>
    </row>
    <row r="251" spans="1:3" ht="12.75">
      <c r="A251" s="174" t="s">
        <v>656</v>
      </c>
      <c r="B251" s="154">
        <v>8000</v>
      </c>
      <c r="C251" s="145"/>
    </row>
    <row r="252" spans="1:3" ht="12.75">
      <c r="A252" s="173" t="s">
        <v>657</v>
      </c>
      <c r="B252" s="154">
        <v>9975</v>
      </c>
      <c r="C252" s="145"/>
    </row>
    <row r="253" spans="1:3" ht="12.75">
      <c r="A253" s="173" t="s">
        <v>658</v>
      </c>
      <c r="B253" s="154">
        <v>20000</v>
      </c>
      <c r="C253" s="145"/>
    </row>
    <row r="254" spans="1:3" ht="12.75">
      <c r="A254" s="173" t="s">
        <v>659</v>
      </c>
      <c r="B254" s="154">
        <v>50</v>
      </c>
      <c r="C254" s="145"/>
    </row>
    <row r="255" spans="1:3" ht="12.75">
      <c r="A255" s="169" t="s">
        <v>1554</v>
      </c>
      <c r="B255" s="158"/>
      <c r="C255" s="148"/>
    </row>
    <row r="256" spans="1:3" ht="12.75">
      <c r="A256" s="173" t="s">
        <v>660</v>
      </c>
      <c r="B256" s="154">
        <v>29889.5</v>
      </c>
      <c r="C256" s="145"/>
    </row>
    <row r="257" spans="1:3" ht="12.75">
      <c r="A257" s="174" t="s">
        <v>661</v>
      </c>
      <c r="B257" s="154">
        <v>2160</v>
      </c>
      <c r="C257" s="145"/>
    </row>
    <row r="258" spans="1:3" ht="12.75">
      <c r="A258" s="166" t="s">
        <v>731</v>
      </c>
      <c r="B258" s="155">
        <v>30000</v>
      </c>
      <c r="C258" s="143"/>
    </row>
    <row r="259" spans="1:3" ht="12.75">
      <c r="A259" s="166" t="s">
        <v>732</v>
      </c>
      <c r="B259" s="155">
        <v>7500</v>
      </c>
      <c r="C259" s="143"/>
    </row>
    <row r="260" spans="1:3" ht="12.75">
      <c r="A260" s="166" t="s">
        <v>733</v>
      </c>
      <c r="B260" s="155">
        <v>809092</v>
      </c>
      <c r="C260" s="143"/>
    </row>
    <row r="261" spans="1:3" ht="12.75">
      <c r="A261" s="170" t="s">
        <v>739</v>
      </c>
      <c r="B261" s="158"/>
      <c r="C261" s="142"/>
    </row>
    <row r="262" spans="1:3" ht="12.75">
      <c r="A262" s="168" t="s">
        <v>740</v>
      </c>
      <c r="B262" s="136"/>
      <c r="C262" s="137"/>
    </row>
    <row r="263" spans="1:3" ht="12.75">
      <c r="A263" s="173" t="s">
        <v>1533</v>
      </c>
      <c r="B263" s="154">
        <v>844</v>
      </c>
      <c r="C263" s="145"/>
    </row>
    <row r="264" spans="1:3" ht="12.75">
      <c r="A264" s="174" t="s">
        <v>1534</v>
      </c>
      <c r="B264" s="154">
        <v>3228</v>
      </c>
      <c r="C264" s="145"/>
    </row>
    <row r="265" spans="1:3" ht="12.75">
      <c r="A265" s="174" t="s">
        <v>1535</v>
      </c>
      <c r="B265" s="154">
        <v>3515</v>
      </c>
      <c r="C265" s="145"/>
    </row>
    <row r="266" spans="1:3" ht="12.75">
      <c r="A266" s="174" t="s">
        <v>1493</v>
      </c>
      <c r="B266" s="154">
        <v>916.82</v>
      </c>
      <c r="C266" s="145"/>
    </row>
    <row r="267" spans="1:3" ht="12.75">
      <c r="A267" s="173" t="s">
        <v>662</v>
      </c>
      <c r="B267" s="154">
        <v>4073</v>
      </c>
      <c r="C267" s="145"/>
    </row>
    <row r="268" spans="1:3" ht="12.75">
      <c r="A268" s="174" t="s">
        <v>1540</v>
      </c>
      <c r="B268" s="154">
        <v>886</v>
      </c>
      <c r="C268" s="145"/>
    </row>
    <row r="269" spans="1:3" ht="12.75">
      <c r="A269" s="173" t="s">
        <v>663</v>
      </c>
      <c r="B269" s="154">
        <v>15881.28</v>
      </c>
      <c r="C269" s="145"/>
    </row>
    <row r="270" spans="1:3" ht="12.75">
      <c r="A270" s="173" t="s">
        <v>1536</v>
      </c>
      <c r="B270" s="145"/>
      <c r="C270" s="154">
        <v>109451</v>
      </c>
    </row>
    <row r="271" spans="1:3" ht="12.75">
      <c r="A271" s="174" t="s">
        <v>1541</v>
      </c>
      <c r="B271" s="154">
        <v>777</v>
      </c>
      <c r="C271" s="145"/>
    </row>
    <row r="272" spans="1:3" ht="12.75">
      <c r="A272" s="171" t="s">
        <v>1538</v>
      </c>
      <c r="B272" s="145"/>
      <c r="C272" s="154">
        <v>14399</v>
      </c>
    </row>
    <row r="273" spans="1:3" ht="12.75">
      <c r="A273" s="171" t="s">
        <v>1499</v>
      </c>
      <c r="B273" s="154">
        <v>78421</v>
      </c>
      <c r="C273" s="145"/>
    </row>
    <row r="274" spans="1:3" ht="12.75">
      <c r="A274" s="166" t="s">
        <v>1539</v>
      </c>
      <c r="B274" s="154">
        <v>27515.57</v>
      </c>
      <c r="C274" s="145"/>
    </row>
    <row r="275" spans="1:3" ht="12.75">
      <c r="A275" s="173" t="s">
        <v>743</v>
      </c>
      <c r="B275" s="155">
        <v>2830053</v>
      </c>
      <c r="C275" s="143"/>
    </row>
    <row r="276" spans="1:3" ht="12.75">
      <c r="A276" s="171" t="s">
        <v>744</v>
      </c>
      <c r="B276" s="155">
        <v>2509213</v>
      </c>
      <c r="C276" s="143"/>
    </row>
    <row r="277" spans="1:3" ht="12.75">
      <c r="A277" s="171" t="s">
        <v>745</v>
      </c>
      <c r="B277" s="155">
        <v>5781.85</v>
      </c>
      <c r="C277" s="143"/>
    </row>
    <row r="278" spans="1:3" ht="12.75">
      <c r="A278" s="170" t="s">
        <v>746</v>
      </c>
      <c r="B278" s="142"/>
      <c r="C278" s="142"/>
    </row>
    <row r="279" spans="1:3" ht="12.75">
      <c r="A279" s="168" t="s">
        <v>747</v>
      </c>
      <c r="B279" s="136"/>
      <c r="C279" s="150"/>
    </row>
    <row r="280" spans="1:3" ht="12.75">
      <c r="A280" s="173" t="s">
        <v>664</v>
      </c>
      <c r="B280" s="154">
        <v>551300</v>
      </c>
      <c r="C280" s="145"/>
    </row>
    <row r="281" spans="1:3" ht="12.75">
      <c r="A281" s="170" t="s">
        <v>1290</v>
      </c>
      <c r="B281" s="140"/>
      <c r="C281" s="144"/>
    </row>
    <row r="282" spans="1:3" ht="12.75">
      <c r="A282" s="169" t="s">
        <v>665</v>
      </c>
      <c r="B282" s="155">
        <v>10500</v>
      </c>
      <c r="C282" s="155">
        <v>1000</v>
      </c>
    </row>
    <row r="283" spans="1:3" ht="12.75">
      <c r="A283" s="171" t="s">
        <v>1507</v>
      </c>
      <c r="B283" s="154">
        <v>500</v>
      </c>
      <c r="C283" s="145"/>
    </row>
    <row r="284" spans="1:3" ht="12.75">
      <c r="A284" s="173" t="s">
        <v>666</v>
      </c>
      <c r="B284" s="154">
        <v>6145.9</v>
      </c>
      <c r="C284" s="145"/>
    </row>
    <row r="285" spans="1:3" ht="12.75">
      <c r="A285" s="173" t="s">
        <v>1506</v>
      </c>
      <c r="B285" s="154">
        <v>1000</v>
      </c>
      <c r="C285" s="145"/>
    </row>
    <row r="286" spans="1:3" ht="12.75">
      <c r="A286" s="166" t="s">
        <v>1508</v>
      </c>
      <c r="B286" s="154">
        <v>1000</v>
      </c>
      <c r="C286" s="145"/>
    </row>
    <row r="287" spans="1:3" ht="12.75">
      <c r="A287" s="166" t="s">
        <v>1509</v>
      </c>
      <c r="B287" s="154">
        <v>450</v>
      </c>
      <c r="C287" s="145"/>
    </row>
    <row r="288" spans="1:3" ht="12.75">
      <c r="A288" s="166" t="s">
        <v>1510</v>
      </c>
      <c r="B288" s="154">
        <v>8047</v>
      </c>
      <c r="C288" s="145"/>
    </row>
    <row r="289" spans="1:3" ht="12.75">
      <c r="A289" s="171" t="s">
        <v>667</v>
      </c>
      <c r="B289" s="145"/>
      <c r="C289" s="154">
        <v>2250</v>
      </c>
    </row>
    <row r="290" spans="1:3" ht="12.75">
      <c r="A290" s="171" t="s">
        <v>668</v>
      </c>
      <c r="B290" s="154">
        <v>3524</v>
      </c>
      <c r="C290" s="145"/>
    </row>
    <row r="291" spans="1:3" ht="12.75">
      <c r="A291" s="173" t="s">
        <v>1514</v>
      </c>
      <c r="B291" s="154">
        <v>9410</v>
      </c>
      <c r="C291" s="145"/>
    </row>
    <row r="292" spans="1:3" ht="12.75">
      <c r="A292" s="173" t="s">
        <v>1516</v>
      </c>
      <c r="B292" s="154">
        <v>1800</v>
      </c>
      <c r="C292" s="145"/>
    </row>
    <row r="293" spans="1:3" ht="12.75">
      <c r="A293" s="171" t="s">
        <v>1515</v>
      </c>
      <c r="B293" s="154">
        <v>5035</v>
      </c>
      <c r="C293" s="145"/>
    </row>
    <row r="294" spans="1:3" ht="12.75">
      <c r="A294" s="173" t="s">
        <v>669</v>
      </c>
      <c r="B294" s="154">
        <v>18955.5</v>
      </c>
      <c r="C294" s="145"/>
    </row>
    <row r="295" spans="1:3" ht="12.75">
      <c r="A295" s="171" t="s">
        <v>1518</v>
      </c>
      <c r="B295" s="154">
        <v>86.5</v>
      </c>
      <c r="C295" s="145"/>
    </row>
    <row r="296" spans="1:3" ht="12.75">
      <c r="A296" s="173" t="s">
        <v>670</v>
      </c>
      <c r="B296" s="154">
        <v>29887</v>
      </c>
      <c r="C296" s="145"/>
    </row>
    <row r="297" spans="1:3" ht="12.75">
      <c r="A297" s="173" t="s">
        <v>671</v>
      </c>
      <c r="B297" s="154">
        <v>25000</v>
      </c>
      <c r="C297" s="145"/>
    </row>
    <row r="298" spans="1:3" ht="12.75">
      <c r="A298" s="171" t="s">
        <v>1520</v>
      </c>
      <c r="B298" s="154">
        <v>1000</v>
      </c>
      <c r="C298" s="145"/>
    </row>
    <row r="299" spans="1:3" ht="12.75">
      <c r="A299" s="171" t="s">
        <v>1521</v>
      </c>
      <c r="B299" s="154">
        <v>334</v>
      </c>
      <c r="C299" s="145"/>
    </row>
    <row r="300" spans="1:3" ht="12.75">
      <c r="A300" s="171" t="s">
        <v>1522</v>
      </c>
      <c r="B300" s="154">
        <v>500</v>
      </c>
      <c r="C300" s="145"/>
    </row>
    <row r="301" spans="1:3" ht="12.75">
      <c r="A301" s="171" t="s">
        <v>1524</v>
      </c>
      <c r="B301" s="154">
        <v>20708</v>
      </c>
      <c r="C301" s="145"/>
    </row>
    <row r="302" spans="1:3" ht="12.75">
      <c r="A302" s="174" t="s">
        <v>1525</v>
      </c>
      <c r="B302" s="154">
        <v>1000</v>
      </c>
      <c r="C302" s="145"/>
    </row>
    <row r="303" spans="1:3" ht="12.75">
      <c r="A303" s="173" t="s">
        <v>672</v>
      </c>
      <c r="B303" s="154">
        <v>992.87</v>
      </c>
      <c r="C303" s="145"/>
    </row>
    <row r="304" spans="1:3" ht="12.75">
      <c r="A304" s="171" t="s">
        <v>1527</v>
      </c>
      <c r="B304" s="154">
        <v>450</v>
      </c>
      <c r="C304" s="145"/>
    </row>
    <row r="305" spans="1:3" ht="12.75">
      <c r="A305" s="171" t="s">
        <v>1528</v>
      </c>
      <c r="B305" s="154">
        <v>20000</v>
      </c>
      <c r="C305" s="145"/>
    </row>
    <row r="306" spans="1:3" ht="12.75">
      <c r="A306" s="171" t="s">
        <v>673</v>
      </c>
      <c r="B306" s="154">
        <v>4699.55</v>
      </c>
      <c r="C306" s="145"/>
    </row>
    <row r="307" spans="1:3" ht="12.75">
      <c r="A307" s="166" t="s">
        <v>1530</v>
      </c>
      <c r="B307" s="154">
        <v>385</v>
      </c>
      <c r="C307" s="145"/>
    </row>
    <row r="308" spans="1:3" ht="12.75">
      <c r="A308" s="171" t="s">
        <v>674</v>
      </c>
      <c r="B308" s="154">
        <v>1000</v>
      </c>
      <c r="C308" s="145"/>
    </row>
    <row r="309" spans="1:3" ht="12.75">
      <c r="A309" s="171" t="s">
        <v>1531</v>
      </c>
      <c r="B309" s="154">
        <v>450</v>
      </c>
      <c r="C309" s="145"/>
    </row>
    <row r="310" spans="1:3" ht="12.75">
      <c r="A310" s="171" t="s">
        <v>1532</v>
      </c>
      <c r="B310" s="154">
        <v>600</v>
      </c>
      <c r="C310" s="145"/>
    </row>
    <row r="311" spans="1:3" ht="12.75">
      <c r="A311" s="166" t="s">
        <v>748</v>
      </c>
      <c r="B311" s="154">
        <v>32235</v>
      </c>
      <c r="C311" s="143"/>
    </row>
    <row r="312" spans="1:3" ht="12.75">
      <c r="A312" s="168" t="s">
        <v>11</v>
      </c>
      <c r="B312" s="158"/>
      <c r="C312" s="147"/>
    </row>
    <row r="313" spans="1:3" ht="12.75">
      <c r="A313" s="171" t="s">
        <v>749</v>
      </c>
      <c r="B313" s="155">
        <v>640</v>
      </c>
      <c r="C313" s="143"/>
    </row>
    <row r="314" spans="1:3" ht="12.75">
      <c r="A314" s="166" t="s">
        <v>751</v>
      </c>
      <c r="B314" s="154">
        <v>357397</v>
      </c>
      <c r="C314" s="145"/>
    </row>
    <row r="315" spans="1:5" ht="12.75">
      <c r="A315" s="165" t="s">
        <v>752</v>
      </c>
      <c r="B315" s="140"/>
      <c r="C315" s="148"/>
      <c r="D315" s="159"/>
      <c r="E315" s="159"/>
    </row>
    <row r="316" spans="1:3" ht="12.75">
      <c r="A316" s="166" t="s">
        <v>1646</v>
      </c>
      <c r="B316" s="154">
        <v>40504</v>
      </c>
      <c r="C316" s="145"/>
    </row>
    <row r="317" spans="1:3" ht="12.75">
      <c r="A317" s="166" t="s">
        <v>1647</v>
      </c>
      <c r="B317" s="154">
        <v>283222</v>
      </c>
      <c r="C317" s="145"/>
    </row>
    <row r="318" spans="1:3" ht="12.75">
      <c r="A318" s="166" t="s">
        <v>753</v>
      </c>
      <c r="B318" s="154">
        <v>487220</v>
      </c>
      <c r="C318" s="145"/>
    </row>
    <row r="319" spans="1:3" ht="12.75">
      <c r="A319" s="166" t="s">
        <v>754</v>
      </c>
      <c r="B319" s="154">
        <v>198091</v>
      </c>
      <c r="C319" s="145"/>
    </row>
    <row r="320" spans="1:3" ht="12.75">
      <c r="A320" s="166" t="s">
        <v>1648</v>
      </c>
      <c r="B320" s="154">
        <v>87081</v>
      </c>
      <c r="C320" s="145"/>
    </row>
    <row r="321" spans="1:3" ht="12.75">
      <c r="A321" s="166" t="s">
        <v>755</v>
      </c>
      <c r="B321" s="154">
        <v>239176.4</v>
      </c>
      <c r="C321" s="145"/>
    </row>
    <row r="322" spans="1:3" ht="12.75">
      <c r="A322" s="166" t="s">
        <v>1652</v>
      </c>
      <c r="B322" s="154">
        <v>2071</v>
      </c>
      <c r="C322" s="145"/>
    </row>
    <row r="323" spans="1:3" ht="12.75">
      <c r="A323" s="166" t="s">
        <v>1653</v>
      </c>
      <c r="B323" s="154">
        <v>66880</v>
      </c>
      <c r="C323" s="145"/>
    </row>
    <row r="324" spans="1:3" ht="12.75">
      <c r="A324" s="166" t="s">
        <v>1654</v>
      </c>
      <c r="B324" s="154">
        <v>71618</v>
      </c>
      <c r="C324" s="145"/>
    </row>
    <row r="325" spans="1:3" ht="12.75">
      <c r="A325" s="166" t="s">
        <v>756</v>
      </c>
      <c r="B325" s="154">
        <v>61144</v>
      </c>
      <c r="C325" s="145"/>
    </row>
    <row r="326" spans="1:3" ht="12.75">
      <c r="A326" s="166" t="s">
        <v>1655</v>
      </c>
      <c r="B326" s="154">
        <v>55068</v>
      </c>
      <c r="C326" s="145"/>
    </row>
    <row r="327" spans="1:3" ht="12.75">
      <c r="A327" s="166" t="s">
        <v>757</v>
      </c>
      <c r="B327" s="154">
        <v>457846</v>
      </c>
      <c r="C327" s="145"/>
    </row>
    <row r="328" spans="1:3" ht="12.75">
      <c r="A328" s="166" t="s">
        <v>758</v>
      </c>
      <c r="B328" s="154">
        <v>479694</v>
      </c>
      <c r="C328" s="145"/>
    </row>
    <row r="329" spans="1:3" ht="12.75">
      <c r="A329" s="166" t="s">
        <v>759</v>
      </c>
      <c r="B329" s="154">
        <v>2152195.79</v>
      </c>
      <c r="C329" s="145"/>
    </row>
    <row r="330" spans="1:3" ht="12.75">
      <c r="A330" s="166" t="s">
        <v>760</v>
      </c>
      <c r="B330" s="154">
        <v>53000</v>
      </c>
      <c r="C330" s="145"/>
    </row>
    <row r="331" spans="1:3" ht="12.75">
      <c r="A331" s="166" t="s">
        <v>761</v>
      </c>
      <c r="B331" s="154">
        <v>5993</v>
      </c>
      <c r="C331" s="145"/>
    </row>
    <row r="332" spans="1:3" ht="12.75">
      <c r="A332" s="166" t="s">
        <v>762</v>
      </c>
      <c r="B332" s="154">
        <v>120062</v>
      </c>
      <c r="C332" s="145"/>
    </row>
    <row r="333" spans="1:3" ht="12.75">
      <c r="A333" s="166" t="s">
        <v>763</v>
      </c>
      <c r="B333" s="154">
        <v>2172110</v>
      </c>
      <c r="C333" s="145"/>
    </row>
    <row r="334" spans="1:3" ht="12.75">
      <c r="A334" s="166" t="s">
        <v>764</v>
      </c>
      <c r="B334" s="154">
        <v>2909350.67</v>
      </c>
      <c r="C334" s="145"/>
    </row>
    <row r="335" spans="1:3" ht="12.75">
      <c r="A335" s="166" t="s">
        <v>765</v>
      </c>
      <c r="B335" s="154">
        <v>6261161.9</v>
      </c>
      <c r="C335" s="145"/>
    </row>
    <row r="336" spans="1:3" ht="12.75">
      <c r="A336" s="166" t="s">
        <v>566</v>
      </c>
      <c r="B336" s="154">
        <v>33013777.39</v>
      </c>
      <c r="C336" s="145"/>
    </row>
    <row r="337" spans="1:3" ht="12.75">
      <c r="A337" s="166" t="s">
        <v>1066</v>
      </c>
      <c r="B337" s="154">
        <v>40807171.66</v>
      </c>
      <c r="C337" s="145"/>
    </row>
    <row r="338" spans="1:3" ht="12.75">
      <c r="A338" s="166" t="s">
        <v>766</v>
      </c>
      <c r="B338" s="154">
        <v>2076463.6</v>
      </c>
      <c r="C338" s="145"/>
    </row>
    <row r="339" spans="1:3" ht="12.75">
      <c r="A339" s="166" t="s">
        <v>767</v>
      </c>
      <c r="B339" s="154">
        <v>7491</v>
      </c>
      <c r="C339" s="145"/>
    </row>
    <row r="340" spans="1:3" ht="12.75">
      <c r="A340" s="166" t="s">
        <v>1406</v>
      </c>
      <c r="B340" s="154">
        <v>5762842.31</v>
      </c>
      <c r="C340" s="145"/>
    </row>
    <row r="341" spans="1:3" ht="12.75">
      <c r="A341" s="172" t="s">
        <v>768</v>
      </c>
      <c r="B341" s="145"/>
      <c r="C341" s="154">
        <v>120000</v>
      </c>
    </row>
    <row r="342" spans="1:3" ht="12.75">
      <c r="A342" s="166" t="s">
        <v>769</v>
      </c>
      <c r="B342" s="154">
        <v>2000</v>
      </c>
      <c r="C342" s="145"/>
    </row>
    <row r="343" spans="1:3" ht="12.75">
      <c r="A343" s="166" t="s">
        <v>770</v>
      </c>
      <c r="B343" s="154">
        <v>891712</v>
      </c>
      <c r="C343" s="145"/>
    </row>
    <row r="344" spans="1:3" ht="12.75">
      <c r="A344" s="172" t="s">
        <v>771</v>
      </c>
      <c r="B344" s="154">
        <v>2167.36</v>
      </c>
      <c r="C344" s="145"/>
    </row>
    <row r="345" spans="1:3" ht="12.75">
      <c r="A345" s="166" t="s">
        <v>772</v>
      </c>
      <c r="B345" s="154">
        <v>900</v>
      </c>
      <c r="C345" s="145"/>
    </row>
    <row r="346" spans="1:3" ht="12.75">
      <c r="A346" s="166" t="s">
        <v>773</v>
      </c>
      <c r="B346" s="154">
        <v>590331.23</v>
      </c>
      <c r="C346" s="145"/>
    </row>
    <row r="347" spans="1:3" ht="12.75">
      <c r="A347" s="166" t="s">
        <v>774</v>
      </c>
      <c r="B347" s="154">
        <v>603658.71</v>
      </c>
      <c r="C347" s="145"/>
    </row>
    <row r="348" spans="1:3" ht="12.75">
      <c r="A348" s="166" t="s">
        <v>775</v>
      </c>
      <c r="B348" s="154">
        <v>104993</v>
      </c>
      <c r="C348" s="145"/>
    </row>
    <row r="349" spans="1:3" ht="12.75">
      <c r="A349" s="166" t="s">
        <v>776</v>
      </c>
      <c r="B349" s="154">
        <v>569522</v>
      </c>
      <c r="C349" s="145"/>
    </row>
    <row r="350" spans="1:3" ht="12.75">
      <c r="A350" s="166" t="s">
        <v>777</v>
      </c>
      <c r="B350" s="154">
        <v>842.5</v>
      </c>
      <c r="C350" s="145"/>
    </row>
    <row r="351" spans="1:3" ht="12.75">
      <c r="A351" s="166" t="s">
        <v>811</v>
      </c>
      <c r="B351" s="154">
        <v>847779.77</v>
      </c>
      <c r="C351" s="145"/>
    </row>
    <row r="352" spans="1:3" ht="12.75">
      <c r="A352" s="166" t="s">
        <v>12</v>
      </c>
      <c r="B352" s="145"/>
      <c r="C352" s="154">
        <v>2960</v>
      </c>
    </row>
    <row r="353" spans="1:3" ht="12.75">
      <c r="A353" s="166" t="s">
        <v>13</v>
      </c>
      <c r="B353" s="154">
        <v>7430</v>
      </c>
      <c r="C353" s="145"/>
    </row>
    <row r="354" spans="1:3" ht="12.75">
      <c r="A354" s="166" t="s">
        <v>812</v>
      </c>
      <c r="B354" s="154">
        <v>1</v>
      </c>
      <c r="C354" s="145"/>
    </row>
    <row r="355" spans="1:3" ht="12.75">
      <c r="A355" s="166" t="s">
        <v>1067</v>
      </c>
      <c r="B355" s="154">
        <v>1870000.35</v>
      </c>
      <c r="C355" s="145"/>
    </row>
    <row r="356" spans="1:3" ht="12.75">
      <c r="A356" s="166" t="s">
        <v>813</v>
      </c>
      <c r="B356" s="154">
        <v>300410</v>
      </c>
      <c r="C356" s="145"/>
    </row>
    <row r="357" spans="1:3" ht="12.75">
      <c r="A357" s="166" t="s">
        <v>1661</v>
      </c>
      <c r="B357" s="154">
        <v>4296</v>
      </c>
      <c r="C357" s="145"/>
    </row>
    <row r="358" spans="1:3" ht="12.75">
      <c r="A358" s="166" t="s">
        <v>814</v>
      </c>
      <c r="B358" s="154">
        <v>916.77</v>
      </c>
      <c r="C358" s="145"/>
    </row>
    <row r="359" spans="1:3" ht="12.75">
      <c r="A359" s="166" t="s">
        <v>1662</v>
      </c>
      <c r="B359" s="154">
        <v>15631</v>
      </c>
      <c r="C359" s="145"/>
    </row>
    <row r="360" spans="1:3" ht="12.75">
      <c r="A360" s="166" t="s">
        <v>1663</v>
      </c>
      <c r="B360" s="154">
        <v>2438.2</v>
      </c>
      <c r="C360" s="145"/>
    </row>
    <row r="361" spans="1:3" ht="12.75">
      <c r="A361" s="166" t="s">
        <v>1664</v>
      </c>
      <c r="B361" s="154">
        <v>5972</v>
      </c>
      <c r="C361" s="145"/>
    </row>
    <row r="362" spans="1:3" ht="12.75">
      <c r="A362" s="166" t="s">
        <v>815</v>
      </c>
      <c r="B362" s="154">
        <v>4640776.2</v>
      </c>
      <c r="C362" s="145"/>
    </row>
    <row r="363" spans="1:3" ht="12.75">
      <c r="A363" s="166" t="s">
        <v>816</v>
      </c>
      <c r="B363" s="154">
        <v>930</v>
      </c>
      <c r="C363" s="145"/>
    </row>
    <row r="364" spans="1:3" ht="12.75">
      <c r="A364" s="166" t="s">
        <v>817</v>
      </c>
      <c r="B364" s="154">
        <v>209749.85</v>
      </c>
      <c r="C364" s="145"/>
    </row>
    <row r="365" spans="1:3" ht="12.75">
      <c r="A365" s="166" t="s">
        <v>818</v>
      </c>
      <c r="B365" s="145"/>
      <c r="C365" s="154">
        <v>6230.75</v>
      </c>
    </row>
    <row r="366" spans="1:3" ht="12.75">
      <c r="A366" s="172" t="s">
        <v>819</v>
      </c>
      <c r="B366" s="154">
        <v>867729.2</v>
      </c>
      <c r="C366" s="145"/>
    </row>
    <row r="367" spans="1:3" ht="12.75">
      <c r="A367" s="166" t="s">
        <v>820</v>
      </c>
      <c r="B367" s="154">
        <v>2226633.77</v>
      </c>
      <c r="C367" s="145"/>
    </row>
    <row r="368" spans="1:3" ht="12.75">
      <c r="A368" s="166" t="s">
        <v>821</v>
      </c>
      <c r="B368" s="154">
        <v>175214</v>
      </c>
      <c r="C368" s="145"/>
    </row>
    <row r="369" spans="1:3" ht="12.75">
      <c r="A369" s="166" t="s">
        <v>1068</v>
      </c>
      <c r="B369" s="154">
        <v>500069</v>
      </c>
      <c r="C369" s="145"/>
    </row>
    <row r="370" spans="1:3" ht="12.75">
      <c r="A370" s="166" t="s">
        <v>822</v>
      </c>
      <c r="B370" s="154">
        <v>1587513.8</v>
      </c>
      <c r="C370" s="145"/>
    </row>
    <row r="371" spans="1:3" ht="12.75">
      <c r="A371" s="166" t="s">
        <v>823</v>
      </c>
      <c r="B371" s="145"/>
      <c r="C371" s="154">
        <v>0.93</v>
      </c>
    </row>
    <row r="372" spans="1:3" ht="12.75">
      <c r="A372" s="166" t="s">
        <v>824</v>
      </c>
      <c r="B372" s="154">
        <v>473292</v>
      </c>
      <c r="C372" s="145"/>
    </row>
    <row r="373" spans="1:3" ht="12.75">
      <c r="A373" s="166" t="s">
        <v>825</v>
      </c>
      <c r="B373" s="154">
        <v>2787798</v>
      </c>
      <c r="C373" s="145"/>
    </row>
    <row r="374" spans="1:3" ht="12.75">
      <c r="A374" s="166" t="s">
        <v>826</v>
      </c>
      <c r="B374" s="154">
        <v>5507</v>
      </c>
      <c r="C374" s="145"/>
    </row>
    <row r="375" spans="1:3" ht="12.75">
      <c r="A375" s="166" t="s">
        <v>827</v>
      </c>
      <c r="B375" s="154">
        <v>9000</v>
      </c>
      <c r="C375" s="145"/>
    </row>
    <row r="376" spans="1:3" ht="12.75">
      <c r="A376" s="166" t="s">
        <v>828</v>
      </c>
      <c r="B376" s="145"/>
      <c r="C376" s="154">
        <v>359924</v>
      </c>
    </row>
    <row r="377" spans="1:3" ht="12.75">
      <c r="A377" s="166" t="s">
        <v>1069</v>
      </c>
      <c r="B377" s="154">
        <v>2782037.8</v>
      </c>
      <c r="C377" s="145"/>
    </row>
    <row r="378" spans="1:3" ht="12.75">
      <c r="A378" s="166" t="s">
        <v>3</v>
      </c>
      <c r="B378" s="154">
        <v>3758</v>
      </c>
      <c r="C378" s="145"/>
    </row>
    <row r="379" spans="1:3" ht="12.75">
      <c r="A379" s="166" t="s">
        <v>829</v>
      </c>
      <c r="B379" s="154">
        <v>157190</v>
      </c>
      <c r="C379" s="145"/>
    </row>
    <row r="380" spans="1:3" ht="12.75">
      <c r="A380" s="172" t="s">
        <v>830</v>
      </c>
      <c r="B380" s="154">
        <v>55510</v>
      </c>
      <c r="C380" s="145"/>
    </row>
    <row r="381" spans="1:3" ht="12.75">
      <c r="A381" s="166" t="s">
        <v>831</v>
      </c>
      <c r="B381" s="154">
        <v>19977.66</v>
      </c>
      <c r="C381" s="145"/>
    </row>
    <row r="382" spans="1:3" ht="12.75">
      <c r="A382" s="166" t="s">
        <v>832</v>
      </c>
      <c r="B382" s="154">
        <v>6709737.5</v>
      </c>
      <c r="C382" s="145"/>
    </row>
    <row r="383" spans="1:3" ht="12.75">
      <c r="A383" s="166" t="s">
        <v>833</v>
      </c>
      <c r="B383" s="154">
        <v>116262</v>
      </c>
      <c r="C383" s="145"/>
    </row>
    <row r="384" spans="1:3" ht="12.75">
      <c r="A384" s="166" t="s">
        <v>834</v>
      </c>
      <c r="B384" s="154">
        <v>40000</v>
      </c>
      <c r="C384" s="145"/>
    </row>
    <row r="385" spans="1:3" ht="12.75">
      <c r="A385" s="166" t="s">
        <v>4</v>
      </c>
      <c r="B385" s="154">
        <v>1450</v>
      </c>
      <c r="C385" s="145"/>
    </row>
    <row r="386" spans="1:3" ht="12.75">
      <c r="A386" s="166" t="s">
        <v>835</v>
      </c>
      <c r="B386" s="154">
        <v>117400.8</v>
      </c>
      <c r="C386" s="145"/>
    </row>
    <row r="387" spans="1:3" ht="12.75">
      <c r="A387" s="166" t="s">
        <v>836</v>
      </c>
      <c r="B387" s="154">
        <v>2075</v>
      </c>
      <c r="C387" s="145"/>
    </row>
    <row r="388" spans="1:3" ht="12.75">
      <c r="A388" s="172" t="s">
        <v>10</v>
      </c>
      <c r="B388" s="154">
        <v>10500</v>
      </c>
      <c r="C388" s="145"/>
    </row>
    <row r="389" spans="1:3" ht="12.75">
      <c r="A389" s="166" t="s">
        <v>837</v>
      </c>
      <c r="B389" s="154">
        <v>16089</v>
      </c>
      <c r="C389" s="145"/>
    </row>
    <row r="390" spans="1:3" ht="12.75">
      <c r="A390" s="166" t="s">
        <v>838</v>
      </c>
      <c r="B390" s="154">
        <v>223065</v>
      </c>
      <c r="C390" s="145"/>
    </row>
    <row r="391" spans="1:3" ht="12.75">
      <c r="A391" s="166" t="s">
        <v>839</v>
      </c>
      <c r="B391" s="154">
        <v>53309</v>
      </c>
      <c r="C391" s="145"/>
    </row>
    <row r="392" spans="1:3" ht="12.75">
      <c r="A392" s="166" t="s">
        <v>840</v>
      </c>
      <c r="B392" s="154">
        <v>1966356</v>
      </c>
      <c r="C392" s="145"/>
    </row>
    <row r="393" spans="1:4" ht="12.75">
      <c r="A393" s="166" t="s">
        <v>841</v>
      </c>
      <c r="B393" s="154">
        <v>200123.72</v>
      </c>
      <c r="C393" s="145"/>
      <c r="D393" s="144">
        <f>SUM(B316:B393)</f>
        <v>129651290.90999997</v>
      </c>
    </row>
    <row r="394" spans="1:5" ht="12.75">
      <c r="A394" s="165" t="s">
        <v>842</v>
      </c>
      <c r="B394" s="140"/>
      <c r="C394" s="148"/>
      <c r="E394" s="159"/>
    </row>
    <row r="395" spans="1:5" ht="12.75">
      <c r="A395" s="167" t="s">
        <v>59</v>
      </c>
      <c r="B395" s="154">
        <v>2612.54</v>
      </c>
      <c r="C395" s="145"/>
      <c r="E395" s="159"/>
    </row>
    <row r="396" spans="1:3" ht="12.75">
      <c r="A396" s="172" t="s">
        <v>675</v>
      </c>
      <c r="B396" s="154">
        <v>660</v>
      </c>
      <c r="C396" s="145"/>
    </row>
    <row r="397" spans="1:3" ht="12.75">
      <c r="A397" s="165" t="s">
        <v>843</v>
      </c>
      <c r="B397" s="140"/>
      <c r="C397" s="148"/>
    </row>
    <row r="398" spans="1:3" ht="12.75">
      <c r="A398" s="168" t="s">
        <v>844</v>
      </c>
      <c r="B398" s="157"/>
      <c r="C398" s="149"/>
    </row>
    <row r="399" spans="1:9" ht="12.75">
      <c r="A399" s="171" t="s">
        <v>845</v>
      </c>
      <c r="B399" s="155">
        <v>11093926</v>
      </c>
      <c r="C399" s="252"/>
      <c r="D399" s="171"/>
      <c r="F399" s="171"/>
      <c r="G399" s="171"/>
      <c r="H399" s="171"/>
      <c r="I399" s="171"/>
    </row>
    <row r="400" spans="1:9" ht="12.75">
      <c r="A400" s="171" t="s">
        <v>846</v>
      </c>
      <c r="B400" s="155">
        <v>30000000</v>
      </c>
      <c r="C400" s="252"/>
      <c r="D400" s="171"/>
      <c r="F400" s="171"/>
      <c r="G400" s="171"/>
      <c r="H400" s="171"/>
      <c r="I400" s="171"/>
    </row>
    <row r="401" spans="1:9" ht="12.75">
      <c r="A401" s="171" t="s">
        <v>847</v>
      </c>
      <c r="B401" s="155">
        <v>44999000</v>
      </c>
      <c r="C401" s="252"/>
      <c r="D401" s="171"/>
      <c r="F401" s="171"/>
      <c r="G401" s="171"/>
      <c r="H401" s="171"/>
      <c r="I401" s="171"/>
    </row>
    <row r="402" spans="1:9" ht="12.75">
      <c r="A402" s="168" t="s">
        <v>848</v>
      </c>
      <c r="B402" s="158"/>
      <c r="C402" s="252"/>
      <c r="D402" s="171"/>
      <c r="F402" s="171"/>
      <c r="G402" s="171"/>
      <c r="H402" s="171"/>
      <c r="I402" s="171"/>
    </row>
    <row r="403" spans="1:9" ht="12.75">
      <c r="A403" s="171" t="s">
        <v>849</v>
      </c>
      <c r="B403" s="155">
        <v>3818361.07</v>
      </c>
      <c r="C403" s="252"/>
      <c r="D403" s="171"/>
      <c r="F403" s="171"/>
      <c r="G403" s="171"/>
      <c r="H403" s="171"/>
      <c r="I403" s="171"/>
    </row>
    <row r="404" spans="1:9" ht="12.75">
      <c r="A404" s="171" t="s">
        <v>850</v>
      </c>
      <c r="B404" s="155">
        <v>3835.67</v>
      </c>
      <c r="C404" s="252"/>
      <c r="D404" s="171"/>
      <c r="F404" s="171"/>
      <c r="G404" s="171"/>
      <c r="H404" s="171"/>
      <c r="I404" s="171"/>
    </row>
    <row r="405" spans="1:9" ht="12.75">
      <c r="A405" s="171" t="s">
        <v>851</v>
      </c>
      <c r="B405" s="155">
        <v>405040.82</v>
      </c>
      <c r="C405" s="252"/>
      <c r="D405" s="171"/>
      <c r="F405" s="171"/>
      <c r="G405" s="171"/>
      <c r="H405" s="171"/>
      <c r="I405" s="171"/>
    </row>
    <row r="406" spans="1:9" ht="12.75">
      <c r="A406" s="171" t="s">
        <v>852</v>
      </c>
      <c r="B406" s="155">
        <v>9725746</v>
      </c>
      <c r="C406" s="252"/>
      <c r="D406" s="171"/>
      <c r="F406" s="171"/>
      <c r="G406" s="171"/>
      <c r="H406" s="171"/>
      <c r="I406" s="171"/>
    </row>
    <row r="407" spans="1:9" ht="12.75">
      <c r="A407" s="171" t="s">
        <v>853</v>
      </c>
      <c r="B407" s="155">
        <v>915767.91</v>
      </c>
      <c r="C407" s="252"/>
      <c r="D407" s="171"/>
      <c r="E407" s="171"/>
      <c r="F407" s="171"/>
      <c r="G407" s="171"/>
      <c r="H407" s="171"/>
      <c r="I407" s="171"/>
    </row>
    <row r="408" spans="1:9" ht="12.75">
      <c r="A408" s="173" t="s">
        <v>854</v>
      </c>
      <c r="B408" s="155">
        <v>471.52</v>
      </c>
      <c r="C408" s="252"/>
      <c r="D408" s="171"/>
      <c r="E408" s="171"/>
      <c r="F408" s="171"/>
      <c r="G408" s="171"/>
      <c r="H408" s="171"/>
      <c r="I408" s="171"/>
    </row>
    <row r="409" spans="1:4" ht="12.75">
      <c r="A409" s="171" t="s">
        <v>855</v>
      </c>
      <c r="B409" s="155">
        <v>1013796.15</v>
      </c>
      <c r="C409" s="252"/>
      <c r="D409" s="171"/>
    </row>
    <row r="410" spans="1:4" ht="12.75">
      <c r="A410" s="171" t="s">
        <v>856</v>
      </c>
      <c r="B410" s="155">
        <v>11531405.29</v>
      </c>
      <c r="C410" s="252"/>
      <c r="D410" s="171"/>
    </row>
    <row r="411" spans="1:4" ht="12.75">
      <c r="A411" s="166" t="s">
        <v>862</v>
      </c>
      <c r="B411" s="154">
        <v>188229</v>
      </c>
      <c r="C411" s="252"/>
      <c r="D411" s="171"/>
    </row>
    <row r="412" spans="1:3" ht="12.75">
      <c r="A412" s="165" t="s">
        <v>863</v>
      </c>
      <c r="B412" s="140"/>
      <c r="C412" s="148"/>
    </row>
    <row r="413" spans="1:4" ht="12.75">
      <c r="A413" s="168" t="s">
        <v>864</v>
      </c>
      <c r="B413" s="143"/>
      <c r="C413" s="171"/>
      <c r="D413" s="171"/>
    </row>
    <row r="414" spans="1:5" ht="12.75">
      <c r="A414" s="166" t="s">
        <v>866</v>
      </c>
      <c r="B414" s="154">
        <v>830.61</v>
      </c>
      <c r="C414" s="171"/>
      <c r="D414" s="171"/>
      <c r="E414" s="171"/>
    </row>
    <row r="415" spans="1:3" ht="12.75">
      <c r="A415" s="166" t="s">
        <v>872</v>
      </c>
      <c r="B415" s="154">
        <v>35544232.13</v>
      </c>
      <c r="C415" s="145"/>
    </row>
    <row r="416" spans="1:3" ht="12.75">
      <c r="A416" s="166" t="s">
        <v>874</v>
      </c>
      <c r="B416" s="138">
        <v>11201247.51</v>
      </c>
      <c r="C416" s="145"/>
    </row>
    <row r="417" spans="1:3" ht="12.75">
      <c r="A417" s="167" t="s">
        <v>876</v>
      </c>
      <c r="B417" s="155">
        <v>2457125.04</v>
      </c>
      <c r="C417" s="143"/>
    </row>
    <row r="418" spans="1:3" ht="12.75">
      <c r="A418" s="167" t="s">
        <v>877</v>
      </c>
      <c r="B418" s="139">
        <v>24411782.2</v>
      </c>
      <c r="C418" s="143"/>
    </row>
    <row r="419" spans="1:3" ht="12.75">
      <c r="A419" s="164" t="s">
        <v>900</v>
      </c>
      <c r="B419" s="146"/>
      <c r="C419" s="140"/>
    </row>
    <row r="420" spans="1:3" ht="12.75">
      <c r="A420" s="167" t="s">
        <v>901</v>
      </c>
      <c r="B420" s="143"/>
      <c r="C420" s="155">
        <v>156298614.8</v>
      </c>
    </row>
    <row r="421" spans="1:3" ht="12.75">
      <c r="A421" s="167" t="s">
        <v>902</v>
      </c>
      <c r="B421" s="143"/>
      <c r="C421" s="155">
        <v>56761328.8</v>
      </c>
    </row>
    <row r="422" spans="1:3" ht="12.75">
      <c r="A422" s="167" t="s">
        <v>903</v>
      </c>
      <c r="B422" s="143"/>
      <c r="C422" s="155">
        <v>47728</v>
      </c>
    </row>
    <row r="423" spans="1:3" ht="12.75">
      <c r="A423" s="167" t="s">
        <v>904</v>
      </c>
      <c r="B423" s="143"/>
      <c r="C423" s="155">
        <v>15344756.43</v>
      </c>
    </row>
    <row r="424" spans="1:3" ht="12.75">
      <c r="A424" s="164" t="s">
        <v>905</v>
      </c>
      <c r="B424" s="151"/>
      <c r="C424" s="151"/>
    </row>
    <row r="425" spans="1:3" ht="12.75">
      <c r="A425" s="164" t="s">
        <v>906</v>
      </c>
      <c r="B425" s="140"/>
      <c r="C425" s="140"/>
    </row>
    <row r="426" spans="1:3" ht="12.75">
      <c r="A426" s="165" t="s">
        <v>676</v>
      </c>
      <c r="B426" s="136"/>
      <c r="C426" s="137"/>
    </row>
    <row r="427" spans="1:3" ht="12.75">
      <c r="A427" s="166" t="s">
        <v>677</v>
      </c>
      <c r="B427" s="154">
        <v>141688.04</v>
      </c>
      <c r="C427" s="145"/>
    </row>
    <row r="428" spans="1:3" ht="12.75">
      <c r="A428" s="166" t="s">
        <v>678</v>
      </c>
      <c r="B428" s="154">
        <v>675895.37</v>
      </c>
      <c r="C428" s="145"/>
    </row>
    <row r="429" spans="1:3" ht="12.75">
      <c r="A429" s="166" t="s">
        <v>679</v>
      </c>
      <c r="B429" s="145"/>
      <c r="C429" s="154">
        <v>93282.64</v>
      </c>
    </row>
    <row r="430" spans="1:3" ht="12.75">
      <c r="A430" s="165" t="s">
        <v>680</v>
      </c>
      <c r="B430" s="140"/>
      <c r="C430" s="148"/>
    </row>
    <row r="431" spans="1:3" ht="12.75">
      <c r="A431" s="166" t="s">
        <v>324</v>
      </c>
      <c r="B431" s="154">
        <v>5074557</v>
      </c>
      <c r="C431" s="145"/>
    </row>
    <row r="432" spans="1:3" ht="12.75">
      <c r="A432" s="172" t="s">
        <v>325</v>
      </c>
      <c r="B432" s="154">
        <v>15024</v>
      </c>
      <c r="C432" s="145"/>
    </row>
    <row r="433" spans="1:4" ht="12.75">
      <c r="A433" s="165" t="s">
        <v>1009</v>
      </c>
      <c r="B433" s="140"/>
      <c r="C433" s="140"/>
      <c r="D433" s="159"/>
    </row>
    <row r="434" spans="1:3" ht="12.75">
      <c r="A434" s="168" t="s">
        <v>1010</v>
      </c>
      <c r="B434" s="157"/>
      <c r="C434" s="149"/>
    </row>
    <row r="435" spans="1:3" ht="12.75">
      <c r="A435" s="171" t="s">
        <v>58</v>
      </c>
      <c r="B435" s="155">
        <v>1583250</v>
      </c>
      <c r="C435" s="143"/>
    </row>
    <row r="436" spans="1:3" ht="12.75">
      <c r="A436" s="168" t="s">
        <v>1011</v>
      </c>
      <c r="B436" s="158"/>
      <c r="C436" s="147"/>
    </row>
    <row r="437" spans="1:3" ht="12.75">
      <c r="A437" s="171" t="s">
        <v>57</v>
      </c>
      <c r="B437" s="155">
        <v>276200</v>
      </c>
      <c r="C437" s="143"/>
    </row>
    <row r="438" spans="1:3" ht="12.75">
      <c r="A438" s="171" t="s">
        <v>56</v>
      </c>
      <c r="B438" s="155">
        <v>37607</v>
      </c>
      <c r="C438" s="143"/>
    </row>
    <row r="439" spans="1:3" ht="12.75">
      <c r="A439" s="171" t="s">
        <v>55</v>
      </c>
      <c r="B439" s="155">
        <v>2736448</v>
      </c>
      <c r="C439" s="143"/>
    </row>
    <row r="440" spans="1:3" s="177" customFormat="1" ht="12.75">
      <c r="A440" s="168" t="s">
        <v>1012</v>
      </c>
      <c r="B440" s="158"/>
      <c r="C440" s="158"/>
    </row>
    <row r="441" spans="1:3" ht="12.75">
      <c r="A441" s="171" t="s">
        <v>791</v>
      </c>
      <c r="B441" s="143"/>
      <c r="C441" s="155">
        <v>299910</v>
      </c>
    </row>
    <row r="442" spans="1:3" ht="12.75">
      <c r="A442" s="171" t="s">
        <v>1026</v>
      </c>
      <c r="B442" s="155">
        <v>100289</v>
      </c>
      <c r="C442" s="143"/>
    </row>
    <row r="443" spans="1:3" ht="12.75">
      <c r="A443" s="171" t="s">
        <v>1027</v>
      </c>
      <c r="B443" s="155">
        <v>44110</v>
      </c>
      <c r="C443" s="143"/>
    </row>
    <row r="444" spans="1:3" ht="12.75">
      <c r="A444" s="171" t="s">
        <v>792</v>
      </c>
      <c r="B444" s="155">
        <v>2468767.5</v>
      </c>
      <c r="C444" s="143"/>
    </row>
    <row r="445" spans="1:3" ht="12.75">
      <c r="A445" s="170" t="s">
        <v>1013</v>
      </c>
      <c r="B445" s="158"/>
      <c r="C445" s="147"/>
    </row>
    <row r="446" spans="1:3" ht="12.75">
      <c r="A446" s="171" t="s">
        <v>1014</v>
      </c>
      <c r="B446" s="155">
        <v>97880.18</v>
      </c>
      <c r="C446" s="143"/>
    </row>
    <row r="447" spans="1:3" ht="12.75">
      <c r="A447" s="166" t="s">
        <v>1015</v>
      </c>
      <c r="B447" s="155">
        <v>3130</v>
      </c>
      <c r="C447" s="143"/>
    </row>
    <row r="448" spans="1:3" ht="12.75">
      <c r="A448" s="166" t="s">
        <v>54</v>
      </c>
      <c r="B448" s="155">
        <v>56219</v>
      </c>
      <c r="C448" s="143"/>
    </row>
    <row r="449" spans="1:3" ht="12.75">
      <c r="A449" s="173" t="s">
        <v>1016</v>
      </c>
      <c r="B449" s="155">
        <v>116758</v>
      </c>
      <c r="C449" s="143"/>
    </row>
    <row r="450" spans="1:3" ht="12.75">
      <c r="A450" s="166" t="s">
        <v>556</v>
      </c>
      <c r="B450" s="155">
        <v>122800</v>
      </c>
      <c r="C450" s="143"/>
    </row>
    <row r="451" spans="1:3" ht="12.75">
      <c r="A451" s="166" t="s">
        <v>18</v>
      </c>
      <c r="B451" s="155">
        <v>2000</v>
      </c>
      <c r="C451" s="143"/>
    </row>
    <row r="452" spans="1:3" ht="12.75">
      <c r="A452" s="166" t="s">
        <v>19</v>
      </c>
      <c r="B452" s="155">
        <v>367386</v>
      </c>
      <c r="C452" s="143"/>
    </row>
    <row r="453" spans="1:3" ht="12.75">
      <c r="A453" s="168" t="s">
        <v>1018</v>
      </c>
      <c r="B453" s="158"/>
      <c r="C453" s="147"/>
    </row>
    <row r="454" spans="1:3" ht="12.75">
      <c r="A454" s="171" t="s">
        <v>1019</v>
      </c>
      <c r="B454" s="155">
        <v>3459</v>
      </c>
      <c r="C454" s="143"/>
    </row>
    <row r="455" spans="1:3" ht="12.75">
      <c r="A455" s="171" t="s">
        <v>1020</v>
      </c>
      <c r="B455" s="155">
        <v>61110</v>
      </c>
      <c r="C455" s="143"/>
    </row>
    <row r="456" spans="1:3" ht="12.75">
      <c r="A456" s="173" t="s">
        <v>315</v>
      </c>
      <c r="B456" s="155">
        <v>50000</v>
      </c>
      <c r="C456" s="143"/>
    </row>
    <row r="457" spans="1:3" ht="12.75">
      <c r="A457" s="171" t="s">
        <v>1021</v>
      </c>
      <c r="B457" s="155">
        <v>114210</v>
      </c>
      <c r="C457" s="143"/>
    </row>
    <row r="458" spans="1:3" ht="12.75">
      <c r="A458" s="171" t="s">
        <v>1022</v>
      </c>
      <c r="B458" s="155">
        <v>49258</v>
      </c>
      <c r="C458" s="143"/>
    </row>
    <row r="459" spans="1:3" ht="12.75">
      <c r="A459" s="172" t="s">
        <v>1023</v>
      </c>
      <c r="B459" s="154">
        <v>2623108</v>
      </c>
      <c r="C459" s="145"/>
    </row>
    <row r="460" spans="1:3" ht="12.75">
      <c r="A460" s="172" t="s">
        <v>1024</v>
      </c>
      <c r="B460" s="154">
        <v>874332.36</v>
      </c>
      <c r="C460" s="145"/>
    </row>
    <row r="461" spans="1:3" ht="12.75">
      <c r="A461" s="166" t="s">
        <v>1025</v>
      </c>
      <c r="B461" s="154">
        <v>89981</v>
      </c>
      <c r="C461" s="145"/>
    </row>
    <row r="462" spans="1:3" ht="12.75">
      <c r="A462" s="166" t="s">
        <v>53</v>
      </c>
      <c r="B462" s="154">
        <v>8480150</v>
      </c>
      <c r="C462" s="145"/>
    </row>
    <row r="463" spans="1:3" ht="12.75">
      <c r="A463" s="172" t="s">
        <v>1028</v>
      </c>
      <c r="B463" s="154">
        <v>3800000</v>
      </c>
      <c r="C463" s="145"/>
    </row>
    <row r="464" spans="1:3" ht="12.75">
      <c r="A464" s="166" t="s">
        <v>1029</v>
      </c>
      <c r="B464" s="154">
        <v>4250763</v>
      </c>
      <c r="C464" s="145"/>
    </row>
    <row r="465" spans="1:3" ht="12.75">
      <c r="A465" s="166" t="s">
        <v>1030</v>
      </c>
      <c r="B465" s="154">
        <v>56965338.8</v>
      </c>
      <c r="C465" s="145"/>
    </row>
    <row r="466" spans="1:3" ht="12.75">
      <c r="A466" s="166" t="s">
        <v>1031</v>
      </c>
      <c r="B466" s="145"/>
      <c r="C466" s="154">
        <v>1392</v>
      </c>
    </row>
    <row r="467" spans="1:4" ht="12.75">
      <c r="A467" s="166" t="s">
        <v>1032</v>
      </c>
      <c r="B467" s="154">
        <v>2179429</v>
      </c>
      <c r="C467" s="145"/>
      <c r="D467" s="159"/>
    </row>
    <row r="468" spans="1:3" ht="12.75">
      <c r="A468" s="167" t="s">
        <v>1033</v>
      </c>
      <c r="B468" s="155">
        <v>48467828.14</v>
      </c>
      <c r="C468" s="143"/>
    </row>
    <row r="469" spans="1:3" ht="12.75">
      <c r="A469" s="167" t="s">
        <v>1034</v>
      </c>
      <c r="B469" s="155">
        <v>10229364.8</v>
      </c>
      <c r="C469" s="143"/>
    </row>
    <row r="470" spans="1:3" ht="12.75">
      <c r="A470" s="167" t="s">
        <v>1035</v>
      </c>
      <c r="B470" s="155">
        <v>335976</v>
      </c>
      <c r="C470" s="143"/>
    </row>
    <row r="471" spans="1:3" ht="12.75">
      <c r="A471" s="167" t="s">
        <v>878</v>
      </c>
      <c r="B471" s="139">
        <v>18032600.14</v>
      </c>
      <c r="C471" s="143"/>
    </row>
    <row r="472" spans="1:3" ht="12.75">
      <c r="A472" s="164" t="s">
        <v>923</v>
      </c>
      <c r="B472" s="146"/>
      <c r="C472" s="140"/>
    </row>
    <row r="473" spans="1:3" ht="12.75">
      <c r="A473" s="165" t="s">
        <v>924</v>
      </c>
      <c r="B473" s="150"/>
      <c r="C473" s="137"/>
    </row>
    <row r="474" spans="1:3" ht="12.75">
      <c r="A474" s="170" t="s">
        <v>925</v>
      </c>
      <c r="B474" s="149"/>
      <c r="C474" s="141"/>
    </row>
    <row r="475" spans="1:3" ht="12.75">
      <c r="A475" s="173" t="s">
        <v>793</v>
      </c>
      <c r="B475" s="143"/>
      <c r="C475" s="155">
        <v>759681.04</v>
      </c>
    </row>
    <row r="476" spans="1:3" ht="12.75">
      <c r="A476" s="171" t="s">
        <v>794</v>
      </c>
      <c r="B476" s="143"/>
      <c r="C476" s="155">
        <v>18676</v>
      </c>
    </row>
    <row r="477" spans="1:3" ht="12.75">
      <c r="A477" s="173" t="s">
        <v>795</v>
      </c>
      <c r="B477" s="143"/>
      <c r="C477" s="155">
        <v>2320911</v>
      </c>
    </row>
    <row r="478" spans="1:3" ht="12.75">
      <c r="A478" s="171" t="s">
        <v>796</v>
      </c>
      <c r="B478" s="143"/>
      <c r="C478" s="155">
        <v>693100</v>
      </c>
    </row>
    <row r="479" spans="1:3" ht="12.75">
      <c r="A479" s="171" t="s">
        <v>797</v>
      </c>
      <c r="B479" s="143"/>
      <c r="C479" s="155">
        <v>6828</v>
      </c>
    </row>
    <row r="480" spans="1:3" ht="12.75">
      <c r="A480" s="171" t="s">
        <v>798</v>
      </c>
      <c r="B480" s="143"/>
      <c r="C480" s="155">
        <v>1884213</v>
      </c>
    </row>
    <row r="481" spans="1:3" ht="12.75">
      <c r="A481" s="173" t="s">
        <v>799</v>
      </c>
      <c r="B481" s="143"/>
      <c r="C481" s="155">
        <v>1892960</v>
      </c>
    </row>
    <row r="482" spans="1:3" ht="12.75">
      <c r="A482" s="171" t="s">
        <v>800</v>
      </c>
      <c r="B482" s="143"/>
      <c r="C482" s="155">
        <v>397593</v>
      </c>
    </row>
    <row r="483" spans="1:3" ht="12.75">
      <c r="A483" s="166" t="s">
        <v>926</v>
      </c>
      <c r="B483" s="145"/>
      <c r="C483" s="154">
        <v>6923</v>
      </c>
    </row>
    <row r="484" spans="1:3" ht="12.75">
      <c r="A484" s="172" t="s">
        <v>927</v>
      </c>
      <c r="B484" s="145"/>
      <c r="C484" s="154">
        <v>313750.85</v>
      </c>
    </row>
    <row r="485" spans="1:3" ht="12.75">
      <c r="A485" s="166" t="s">
        <v>928</v>
      </c>
      <c r="B485" s="145"/>
      <c r="C485" s="154">
        <v>446146.84</v>
      </c>
    </row>
    <row r="486" spans="1:3" ht="12.75">
      <c r="A486" s="172" t="s">
        <v>929</v>
      </c>
      <c r="B486" s="145"/>
      <c r="C486" s="154">
        <v>122655</v>
      </c>
    </row>
    <row r="487" spans="1:3" ht="12.75">
      <c r="A487" s="172" t="s">
        <v>924</v>
      </c>
      <c r="B487" s="145"/>
      <c r="C487" s="154">
        <v>1512892.85</v>
      </c>
    </row>
    <row r="488" spans="1:3" ht="12.75">
      <c r="A488" s="166" t="s">
        <v>930</v>
      </c>
      <c r="B488" s="145"/>
      <c r="C488" s="154">
        <v>361</v>
      </c>
    </row>
    <row r="489" spans="1:3" ht="12.75">
      <c r="A489" s="166" t="s">
        <v>801</v>
      </c>
      <c r="B489" s="145"/>
      <c r="C489" s="154">
        <v>54706103</v>
      </c>
    </row>
    <row r="490" spans="1:3" ht="12.75">
      <c r="A490" s="166" t="s">
        <v>802</v>
      </c>
      <c r="B490" s="145"/>
      <c r="C490" s="154">
        <v>350120</v>
      </c>
    </row>
    <row r="491" spans="1:3" ht="12.75">
      <c r="A491" s="166" t="s">
        <v>931</v>
      </c>
      <c r="B491" s="145"/>
      <c r="C491" s="154">
        <v>37776</v>
      </c>
    </row>
    <row r="492" spans="1:3" ht="12.75">
      <c r="A492" s="172" t="s">
        <v>932</v>
      </c>
      <c r="B492" s="145"/>
      <c r="C492" s="154">
        <v>222200</v>
      </c>
    </row>
    <row r="493" spans="1:3" ht="12.75">
      <c r="A493" s="166" t="s">
        <v>933</v>
      </c>
      <c r="B493" s="145"/>
      <c r="C493" s="154">
        <v>43687.6</v>
      </c>
    </row>
    <row r="494" spans="1:3" ht="12.75">
      <c r="A494" s="166" t="s">
        <v>934</v>
      </c>
      <c r="B494" s="145"/>
      <c r="C494" s="154">
        <v>1625</v>
      </c>
    </row>
    <row r="495" spans="1:3" ht="12.75">
      <c r="A495" s="164" t="s">
        <v>935</v>
      </c>
      <c r="B495" s="140"/>
      <c r="C495" s="140"/>
    </row>
    <row r="496" spans="1:4" ht="12.75">
      <c r="A496" s="165" t="s">
        <v>1396</v>
      </c>
      <c r="B496" s="136"/>
      <c r="C496" s="150"/>
      <c r="D496" s="178">
        <f>B496+B499+B500+SUM(B505:B525)+B528+B533+B536+B542+SUM(B546:B551)-C517</f>
        <v>20375549.84</v>
      </c>
    </row>
    <row r="497" spans="1:3" ht="12.75">
      <c r="A497" s="172" t="s">
        <v>936</v>
      </c>
      <c r="B497" s="154">
        <v>202027</v>
      </c>
      <c r="C497" s="145"/>
    </row>
    <row r="498" spans="1:3" ht="12.75">
      <c r="A498" s="166" t="s">
        <v>322</v>
      </c>
      <c r="B498" s="154">
        <v>165</v>
      </c>
      <c r="C498" s="145"/>
    </row>
    <row r="499" spans="1:3" ht="12.75">
      <c r="A499" s="165" t="s">
        <v>937</v>
      </c>
      <c r="B499" s="140"/>
      <c r="C499" s="144"/>
    </row>
    <row r="500" spans="1:3" ht="12.75">
      <c r="A500" s="168" t="s">
        <v>938</v>
      </c>
      <c r="B500" s="157"/>
      <c r="C500" s="149"/>
    </row>
    <row r="501" spans="1:3" ht="12.75">
      <c r="A501" s="171" t="s">
        <v>48</v>
      </c>
      <c r="B501" s="155">
        <v>33090</v>
      </c>
      <c r="C501" s="143"/>
    </row>
    <row r="502" spans="1:3" ht="12.75">
      <c r="A502" s="171" t="s">
        <v>47</v>
      </c>
      <c r="B502" s="155">
        <v>38400</v>
      </c>
      <c r="C502" s="143"/>
    </row>
    <row r="503" spans="1:3" ht="12.75">
      <c r="A503" s="171" t="s">
        <v>46</v>
      </c>
      <c r="B503" s="155">
        <v>15876</v>
      </c>
      <c r="C503" s="143"/>
    </row>
    <row r="504" spans="1:3" ht="12.75">
      <c r="A504" s="166" t="s">
        <v>45</v>
      </c>
      <c r="B504" s="155">
        <v>19500</v>
      </c>
      <c r="C504" s="143"/>
    </row>
    <row r="505" spans="1:3" ht="12.75">
      <c r="A505" s="166" t="s">
        <v>939</v>
      </c>
      <c r="B505" s="154">
        <v>298056</v>
      </c>
      <c r="C505" s="145"/>
    </row>
    <row r="506" spans="1:3" ht="12.75">
      <c r="A506" s="172" t="s">
        <v>940</v>
      </c>
      <c r="B506" s="154">
        <v>85000</v>
      </c>
      <c r="C506" s="145"/>
    </row>
    <row r="507" spans="1:3" ht="12.75">
      <c r="A507" s="172" t="s">
        <v>941</v>
      </c>
      <c r="B507" s="154">
        <v>21201.5</v>
      </c>
      <c r="C507" s="145"/>
    </row>
    <row r="508" spans="1:3" ht="12.75">
      <c r="A508" s="172" t="s">
        <v>942</v>
      </c>
      <c r="B508" s="154">
        <v>4872</v>
      </c>
      <c r="C508" s="145"/>
    </row>
    <row r="509" spans="1:3" ht="12.75">
      <c r="A509" s="166" t="s">
        <v>943</v>
      </c>
      <c r="B509" s="154">
        <v>4716.13</v>
      </c>
      <c r="C509" s="145"/>
    </row>
    <row r="510" spans="1:3" ht="12.75">
      <c r="A510" s="166" t="s">
        <v>944</v>
      </c>
      <c r="B510" s="154">
        <v>26840</v>
      </c>
      <c r="C510" s="145"/>
    </row>
    <row r="511" spans="1:3" ht="12.75">
      <c r="A511" s="172" t="s">
        <v>945</v>
      </c>
      <c r="B511" s="154">
        <v>10989.77</v>
      </c>
      <c r="C511" s="145"/>
    </row>
    <row r="512" spans="1:3" ht="12.75">
      <c r="A512" s="166" t="s">
        <v>946</v>
      </c>
      <c r="B512" s="154">
        <v>10787.49</v>
      </c>
      <c r="C512" s="145"/>
    </row>
    <row r="513" spans="1:3" ht="12.75">
      <c r="A513" s="166" t="s">
        <v>947</v>
      </c>
      <c r="B513" s="154">
        <v>1970.5</v>
      </c>
      <c r="C513" s="145"/>
    </row>
    <row r="514" spans="1:3" ht="12.75">
      <c r="A514" s="166" t="s">
        <v>681</v>
      </c>
      <c r="B514" s="154">
        <v>289670.16</v>
      </c>
      <c r="C514" s="145"/>
    </row>
    <row r="515" spans="1:3" ht="12.75">
      <c r="A515" s="166" t="s">
        <v>1397</v>
      </c>
      <c r="B515" s="154">
        <v>167859.45</v>
      </c>
      <c r="C515" s="145"/>
    </row>
    <row r="516" spans="1:3" ht="12.75">
      <c r="A516" s="166" t="s">
        <v>948</v>
      </c>
      <c r="B516" s="154">
        <v>35628.11</v>
      </c>
      <c r="C516" s="145"/>
    </row>
    <row r="517" spans="1:3" ht="12.75">
      <c r="A517" s="166" t="s">
        <v>33</v>
      </c>
      <c r="B517" s="145"/>
      <c r="C517" s="154">
        <v>3215.5</v>
      </c>
    </row>
    <row r="518" spans="1:3" ht="12.75">
      <c r="A518" s="172" t="s">
        <v>44</v>
      </c>
      <c r="B518" s="154">
        <v>12139.5</v>
      </c>
      <c r="C518" s="145"/>
    </row>
    <row r="519" spans="1:3" ht="12.75">
      <c r="A519" s="172" t="s">
        <v>949</v>
      </c>
      <c r="B519" s="154">
        <v>138.45</v>
      </c>
      <c r="C519" s="145"/>
    </row>
    <row r="520" spans="1:3" ht="12.75">
      <c r="A520" s="172" t="s">
        <v>950</v>
      </c>
      <c r="B520" s="154">
        <v>11242.9</v>
      </c>
      <c r="C520" s="145"/>
    </row>
    <row r="521" spans="1:3" ht="12.75">
      <c r="A521" s="166" t="s">
        <v>951</v>
      </c>
      <c r="B521" s="154">
        <v>4422</v>
      </c>
      <c r="C521" s="145"/>
    </row>
    <row r="522" spans="1:3" ht="12.75">
      <c r="A522" s="172" t="s">
        <v>956</v>
      </c>
      <c r="B522" s="154">
        <v>3960</v>
      </c>
      <c r="C522" s="145"/>
    </row>
    <row r="523" spans="1:3" ht="12.75">
      <c r="A523" s="172" t="s">
        <v>43</v>
      </c>
      <c r="B523" s="154">
        <v>16854</v>
      </c>
      <c r="C523" s="145"/>
    </row>
    <row r="524" spans="1:3" ht="12.75">
      <c r="A524" s="166" t="s">
        <v>1007</v>
      </c>
      <c r="B524" s="154">
        <v>32803</v>
      </c>
      <c r="C524" s="145"/>
    </row>
    <row r="525" spans="1:3" ht="12.75">
      <c r="A525" s="165" t="s">
        <v>958</v>
      </c>
      <c r="B525" s="140"/>
      <c r="C525" s="148"/>
    </row>
    <row r="526" spans="1:3" ht="12.75">
      <c r="A526" s="166" t="s">
        <v>959</v>
      </c>
      <c r="B526" s="154">
        <v>14556</v>
      </c>
      <c r="C526" s="145"/>
    </row>
    <row r="527" spans="1:3" ht="12.75">
      <c r="A527" s="166" t="s">
        <v>960</v>
      </c>
      <c r="B527" s="154">
        <v>163342</v>
      </c>
      <c r="C527" s="145"/>
    </row>
    <row r="528" spans="1:3" ht="12.75">
      <c r="A528" s="165" t="s">
        <v>961</v>
      </c>
      <c r="B528" s="140"/>
      <c r="C528" s="148"/>
    </row>
    <row r="529" spans="1:3" ht="12.75">
      <c r="A529" s="166" t="s">
        <v>30</v>
      </c>
      <c r="B529" s="154">
        <v>20330</v>
      </c>
      <c r="C529" s="145"/>
    </row>
    <row r="530" spans="1:3" ht="12.75">
      <c r="A530" s="172" t="s">
        <v>962</v>
      </c>
      <c r="B530" s="154">
        <v>761659</v>
      </c>
      <c r="C530" s="145"/>
    </row>
    <row r="531" spans="1:3" ht="12.75">
      <c r="A531" s="172" t="s">
        <v>963</v>
      </c>
      <c r="B531" s="154">
        <v>5270</v>
      </c>
      <c r="C531" s="145"/>
    </row>
    <row r="532" spans="1:3" ht="12.75">
      <c r="A532" s="172" t="s">
        <v>964</v>
      </c>
      <c r="B532" s="154">
        <v>250</v>
      </c>
      <c r="C532" s="145"/>
    </row>
    <row r="533" spans="1:3" ht="12.75">
      <c r="A533" s="165" t="s">
        <v>965</v>
      </c>
      <c r="B533" s="140"/>
      <c r="C533" s="148"/>
    </row>
    <row r="534" spans="1:3" ht="12.75">
      <c r="A534" s="172" t="s">
        <v>31</v>
      </c>
      <c r="B534" s="154">
        <v>1607123</v>
      </c>
      <c r="C534" s="145"/>
    </row>
    <row r="535" spans="1:3" ht="12.75">
      <c r="A535" s="166" t="s">
        <v>966</v>
      </c>
      <c r="B535" s="154">
        <v>702037</v>
      </c>
      <c r="C535" s="145"/>
    </row>
    <row r="536" spans="1:3" ht="12.75">
      <c r="A536" s="165" t="s">
        <v>967</v>
      </c>
      <c r="B536" s="140"/>
      <c r="C536" s="148"/>
    </row>
    <row r="537" spans="1:3" ht="12.75">
      <c r="A537" s="166" t="s">
        <v>968</v>
      </c>
      <c r="B537" s="154">
        <v>194398.6</v>
      </c>
      <c r="C537" s="145"/>
    </row>
    <row r="538" spans="1:3" ht="12.75">
      <c r="A538" s="166" t="s">
        <v>969</v>
      </c>
      <c r="B538" s="154">
        <v>198082.72</v>
      </c>
      <c r="C538" s="145"/>
    </row>
    <row r="539" spans="1:3" ht="12.75">
      <c r="A539" s="166" t="s">
        <v>970</v>
      </c>
      <c r="B539" s="154">
        <v>10869</v>
      </c>
      <c r="C539" s="145"/>
    </row>
    <row r="540" spans="1:3" ht="12.75">
      <c r="A540" s="166" t="s">
        <v>971</v>
      </c>
      <c r="B540" s="154">
        <v>8303640</v>
      </c>
      <c r="C540" s="145"/>
    </row>
    <row r="541" spans="1:3" ht="12.75">
      <c r="A541" s="166" t="s">
        <v>972</v>
      </c>
      <c r="B541" s="154">
        <v>345158.3</v>
      </c>
      <c r="C541" s="145"/>
    </row>
    <row r="542" spans="1:3" ht="12.75">
      <c r="A542" s="165" t="s">
        <v>1002</v>
      </c>
      <c r="B542" s="140"/>
      <c r="C542" s="148"/>
    </row>
    <row r="543" spans="1:3" ht="12.75">
      <c r="A543" s="166" t="s">
        <v>42</v>
      </c>
      <c r="B543" s="154">
        <v>220216.76</v>
      </c>
      <c r="C543" s="145"/>
    </row>
    <row r="544" spans="1:3" ht="12.75">
      <c r="A544" s="166" t="s">
        <v>41</v>
      </c>
      <c r="B544" s="154">
        <v>85892</v>
      </c>
      <c r="C544" s="145"/>
    </row>
    <row r="545" spans="1:3" ht="12.75">
      <c r="A545" s="166" t="s">
        <v>40</v>
      </c>
      <c r="B545" s="154">
        <v>64113</v>
      </c>
      <c r="C545" s="145"/>
    </row>
    <row r="546" spans="1:3" ht="12.75">
      <c r="A546" s="167" t="s">
        <v>1144</v>
      </c>
      <c r="B546" s="139">
        <v>4089500.88</v>
      </c>
      <c r="C546" s="143"/>
    </row>
    <row r="547" spans="1:3" ht="12.75">
      <c r="A547" s="167" t="s">
        <v>1003</v>
      </c>
      <c r="B547" s="139">
        <v>10041364</v>
      </c>
      <c r="C547" s="143"/>
    </row>
    <row r="548" spans="1:3" ht="12.75">
      <c r="A548" s="167" t="s">
        <v>1004</v>
      </c>
      <c r="B548" s="155">
        <v>2216652</v>
      </c>
      <c r="C548" s="143"/>
    </row>
    <row r="549" spans="1:3" ht="12.75">
      <c r="A549" s="167" t="s">
        <v>1005</v>
      </c>
      <c r="B549" s="155">
        <v>1552539</v>
      </c>
      <c r="C549" s="143"/>
    </row>
    <row r="550" spans="1:3" ht="12.75">
      <c r="A550" s="167" t="s">
        <v>1006</v>
      </c>
      <c r="B550" s="155">
        <v>1140517</v>
      </c>
      <c r="C550" s="143"/>
    </row>
    <row r="551" spans="1:3" ht="12.75">
      <c r="A551" s="167" t="s">
        <v>957</v>
      </c>
      <c r="B551" s="155">
        <v>299041.5</v>
      </c>
      <c r="C551" s="143"/>
    </row>
    <row r="552" spans="1:3" ht="12.75">
      <c r="A552" s="176" t="s">
        <v>1008</v>
      </c>
      <c r="B552" s="152">
        <f>SUM(B5:B551)</f>
        <v>687162546.7800001</v>
      </c>
      <c r="C552" s="152">
        <f>SUM(C5:C551)</f>
        <v>687162546.78</v>
      </c>
    </row>
    <row r="554" ht="12.75">
      <c r="B554" s="152"/>
    </row>
    <row r="556" ht="12.75">
      <c r="B556" s="159">
        <f>B552-C552</f>
        <v>0</v>
      </c>
    </row>
  </sheetData>
  <sheetProtection/>
  <mergeCells count="3">
    <mergeCell ref="B1:C1"/>
    <mergeCell ref="B2:C2"/>
    <mergeCell ref="B3:C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26"/>
  </sheetPr>
  <dimension ref="A1:M1919"/>
  <sheetViews>
    <sheetView tabSelected="1" zoomScaleSheetLayoutView="100" zoomScalePageLayoutView="0" workbookViewId="0" topLeftCell="A37">
      <selection activeCell="J54" sqref="J54"/>
    </sheetView>
  </sheetViews>
  <sheetFormatPr defaultColWidth="9.140625" defaultRowHeight="12.75"/>
  <cols>
    <col min="1" max="1" width="2.28125" style="1" customWidth="1"/>
    <col min="2" max="2" width="10.7109375" style="1" customWidth="1"/>
    <col min="3" max="3" width="15.421875" style="1" customWidth="1"/>
    <col min="4" max="4" width="14.421875" style="1" customWidth="1"/>
    <col min="5" max="5" width="4.421875" style="2" customWidth="1"/>
    <col min="6" max="6" width="16.8515625" style="2" customWidth="1"/>
    <col min="7" max="7" width="17.7109375" style="1" customWidth="1"/>
    <col min="8" max="8" width="18.421875" style="1" customWidth="1"/>
    <col min="9" max="9" width="18.140625" style="1" customWidth="1"/>
    <col min="10" max="10" width="23.421875" style="1" customWidth="1"/>
    <col min="11" max="11" width="2.7109375" style="1" customWidth="1"/>
    <col min="12" max="12" width="16.140625" style="1" customWidth="1"/>
    <col min="13" max="13" width="13.57421875" style="1" customWidth="1"/>
    <col min="14" max="16384" width="9.140625" style="1" customWidth="1"/>
  </cols>
  <sheetData>
    <row r="1" spans="1:10" ht="24" customHeight="1">
      <c r="A1" s="280" t="s">
        <v>908</v>
      </c>
      <c r="B1" s="280"/>
      <c r="C1" s="280"/>
      <c r="D1" s="280"/>
      <c r="E1" s="280"/>
      <c r="F1" s="280"/>
      <c r="G1" s="280"/>
      <c r="H1" s="280"/>
      <c r="I1" s="344"/>
      <c r="J1" s="344"/>
    </row>
    <row r="2" spans="1:10" ht="19.5" customHeight="1">
      <c r="A2" s="590" t="s">
        <v>1139</v>
      </c>
      <c r="B2" s="590"/>
      <c r="C2" s="590"/>
      <c r="D2" s="590"/>
      <c r="E2" s="590"/>
      <c r="F2" s="590"/>
      <c r="G2" s="590"/>
      <c r="H2" s="590"/>
      <c r="I2" s="344"/>
      <c r="J2" s="344"/>
    </row>
    <row r="3" spans="1:10" ht="16.5">
      <c r="A3" s="180"/>
      <c r="B3" s="180"/>
      <c r="C3" s="180"/>
      <c r="D3" s="180"/>
      <c r="E3" s="181" t="s">
        <v>188</v>
      </c>
      <c r="F3" s="181"/>
      <c r="G3" s="208" t="s">
        <v>1140</v>
      </c>
      <c r="H3" s="208" t="s">
        <v>1042</v>
      </c>
      <c r="I3" s="182"/>
      <c r="J3" s="262"/>
    </row>
    <row r="4" spans="1:9" ht="13.5" customHeight="1">
      <c r="A4" s="180"/>
      <c r="B4" s="181"/>
      <c r="C4" s="181"/>
      <c r="D4" s="181"/>
      <c r="E4" s="181" t="s">
        <v>189</v>
      </c>
      <c r="F4" s="181"/>
      <c r="G4" s="582" t="s">
        <v>80</v>
      </c>
      <c r="H4" s="582" t="s">
        <v>80</v>
      </c>
      <c r="I4" s="183"/>
    </row>
    <row r="5" spans="1:10" ht="17.25">
      <c r="A5" s="184" t="s">
        <v>1088</v>
      </c>
      <c r="B5" s="185" t="s">
        <v>1089</v>
      </c>
      <c r="C5" s="185"/>
      <c r="D5" s="185"/>
      <c r="E5" s="181"/>
      <c r="F5" s="181"/>
      <c r="G5" s="183"/>
      <c r="H5" s="179"/>
      <c r="I5" s="182"/>
      <c r="J5" s="180"/>
    </row>
    <row r="6" spans="1:10" ht="15.75">
      <c r="A6" s="180"/>
      <c r="B6" s="186" t="s">
        <v>1090</v>
      </c>
      <c r="C6" s="186"/>
      <c r="D6" s="186"/>
      <c r="E6" s="181" t="s">
        <v>1091</v>
      </c>
      <c r="F6" s="181"/>
      <c r="G6" s="195">
        <f>'SH1,2 CAP'!B9</f>
        <v>5000000</v>
      </c>
      <c r="H6" s="275">
        <f>'SH1,2 CAP'!C9</f>
        <v>5000000</v>
      </c>
      <c r="I6" s="182"/>
      <c r="J6" s="187"/>
    </row>
    <row r="7" spans="1:10" ht="24" customHeight="1">
      <c r="A7" s="180"/>
      <c r="B7" s="186" t="s">
        <v>1092</v>
      </c>
      <c r="C7" s="186"/>
      <c r="D7" s="188"/>
      <c r="E7" s="181" t="s">
        <v>1093</v>
      </c>
      <c r="F7" s="181"/>
      <c r="G7" s="198">
        <f>'SH1,2 CAP'!B26</f>
        <v>196329934.67299998</v>
      </c>
      <c r="H7" s="189">
        <v>177668603.58</v>
      </c>
      <c r="I7" s="182"/>
      <c r="J7" s="187"/>
    </row>
    <row r="8" spans="1:10" ht="15.75">
      <c r="A8" s="180"/>
      <c r="B8" s="186" t="s">
        <v>1094</v>
      </c>
      <c r="C8" s="186"/>
      <c r="D8" s="190"/>
      <c r="E8" s="181" t="s">
        <v>1095</v>
      </c>
      <c r="F8" s="181"/>
      <c r="G8" s="198">
        <f>SH3LOANS!F39</f>
        <v>75893670.33</v>
      </c>
      <c r="H8" s="189">
        <f>SH3LOANS!G39</f>
        <v>72064771.4</v>
      </c>
      <c r="I8" s="182"/>
      <c r="J8" s="187"/>
    </row>
    <row r="9" spans="1:11" ht="19.5" thickBot="1">
      <c r="A9" s="186"/>
      <c r="C9" s="182"/>
      <c r="D9" s="256" t="s">
        <v>909</v>
      </c>
      <c r="E9" s="181"/>
      <c r="F9" s="181"/>
      <c r="G9" s="379">
        <f>SUM(G6:G8)</f>
        <v>277223605.00299996</v>
      </c>
      <c r="H9" s="191">
        <f>SUM(H6:H8)</f>
        <v>254733374.98000002</v>
      </c>
      <c r="I9" s="182"/>
      <c r="J9" s="200"/>
      <c r="K9" s="4"/>
    </row>
    <row r="10" spans="1:10" ht="12.75" customHeight="1" thickTop="1">
      <c r="A10" s="180"/>
      <c r="B10" s="180"/>
      <c r="C10" s="192"/>
      <c r="D10" s="180"/>
      <c r="E10" s="181"/>
      <c r="F10" s="181"/>
      <c r="G10" s="183"/>
      <c r="H10" s="193"/>
      <c r="I10" s="429"/>
      <c r="J10" s="193"/>
    </row>
    <row r="11" spans="1:11" s="2" customFormat="1" ht="15.75">
      <c r="A11" s="186" t="s">
        <v>1097</v>
      </c>
      <c r="B11" s="185" t="s">
        <v>1098</v>
      </c>
      <c r="C11" s="185"/>
      <c r="D11" s="185"/>
      <c r="E11" s="181"/>
      <c r="F11" s="181"/>
      <c r="G11" s="183"/>
      <c r="H11" s="193"/>
      <c r="I11" s="182"/>
      <c r="J11" s="193"/>
      <c r="K11" s="194"/>
    </row>
    <row r="12" spans="1:10" ht="18" customHeight="1">
      <c r="A12" s="180"/>
      <c r="B12" s="186" t="s">
        <v>1099</v>
      </c>
      <c r="C12" s="186"/>
      <c r="D12" s="186"/>
      <c r="E12" s="181" t="s">
        <v>1100</v>
      </c>
      <c r="F12" s="181"/>
      <c r="G12" s="181"/>
      <c r="H12" s="193"/>
      <c r="I12" s="182"/>
      <c r="J12" s="193"/>
    </row>
    <row r="13" spans="1:12" ht="23.25" customHeight="1">
      <c r="A13" s="180"/>
      <c r="B13" s="180" t="s">
        <v>1101</v>
      </c>
      <c r="C13" s="180"/>
      <c r="D13" s="180"/>
      <c r="E13" s="181"/>
      <c r="F13" s="195">
        <f>SH4FA!G36</f>
        <v>156240136.97000006</v>
      </c>
      <c r="H13" s="195">
        <v>156841909.54</v>
      </c>
      <c r="I13" s="182"/>
      <c r="J13" s="187"/>
      <c r="L13" s="272"/>
    </row>
    <row r="14" spans="1:10" ht="15.75">
      <c r="A14" s="180"/>
      <c r="B14" s="180" t="s">
        <v>1630</v>
      </c>
      <c r="C14" s="180"/>
      <c r="D14" s="180"/>
      <c r="E14" s="181"/>
      <c r="F14" s="276">
        <f>SH4FA!L36</f>
        <v>107728008.67350002</v>
      </c>
      <c r="H14" s="276">
        <v>98986312.83</v>
      </c>
      <c r="I14" s="182"/>
      <c r="J14" s="187"/>
    </row>
    <row r="15" spans="1:13" ht="15.75">
      <c r="A15" s="186"/>
      <c r="B15" s="180" t="s">
        <v>1102</v>
      </c>
      <c r="C15" s="186"/>
      <c r="D15" s="186"/>
      <c r="E15" s="181"/>
      <c r="F15" s="181"/>
      <c r="G15" s="419">
        <f>F13-F14</f>
        <v>48512128.29650004</v>
      </c>
      <c r="H15" s="378">
        <f>H13-H14</f>
        <v>57855596.70999999</v>
      </c>
      <c r="I15" s="182"/>
      <c r="J15" s="187"/>
      <c r="M15" s="4"/>
    </row>
    <row r="16" spans="1:12" ht="15.75">
      <c r="A16" s="186"/>
      <c r="B16" s="180" t="s">
        <v>1371</v>
      </c>
      <c r="C16" s="186"/>
      <c r="D16" s="186"/>
      <c r="E16" s="181"/>
      <c r="F16" s="181"/>
      <c r="G16" s="181"/>
      <c r="H16" s="579">
        <v>0</v>
      </c>
      <c r="I16" s="182"/>
      <c r="J16" s="422"/>
      <c r="K16" s="196"/>
      <c r="L16" s="197"/>
    </row>
    <row r="17" spans="1:10" s="2" customFormat="1" ht="15.75">
      <c r="A17" s="180"/>
      <c r="B17" s="186" t="s">
        <v>803</v>
      </c>
      <c r="C17" s="186"/>
      <c r="D17" s="186"/>
      <c r="E17" s="181"/>
      <c r="F17" s="181"/>
      <c r="G17" s="183"/>
      <c r="H17" s="193"/>
      <c r="I17" s="182"/>
      <c r="J17" s="193"/>
    </row>
    <row r="18" spans="1:10" s="2" customFormat="1" ht="15.75">
      <c r="A18" s="180"/>
      <c r="B18" s="180" t="s">
        <v>1103</v>
      </c>
      <c r="C18" s="180"/>
      <c r="D18" s="180"/>
      <c r="E18" s="181"/>
      <c r="F18" s="181"/>
      <c r="G18" s="420">
        <f>'Trial balance 2010-11'!C226</f>
        <v>100000</v>
      </c>
      <c r="H18" s="377">
        <f>'Trial Balance'!B212</f>
        <v>100000</v>
      </c>
      <c r="I18" s="182"/>
      <c r="J18" s="187"/>
    </row>
    <row r="19" spans="1:11" ht="15.75">
      <c r="A19" s="180"/>
      <c r="B19" s="186" t="s">
        <v>1104</v>
      </c>
      <c r="C19" s="186"/>
      <c r="D19" s="186"/>
      <c r="E19" s="181"/>
      <c r="F19" s="181"/>
      <c r="G19" s="183"/>
      <c r="H19" s="193"/>
      <c r="I19" s="182"/>
      <c r="J19" s="193"/>
      <c r="K19" s="198"/>
    </row>
    <row r="20" spans="3:10" ht="15.75">
      <c r="C20" s="182"/>
      <c r="D20" s="182" t="s">
        <v>1105</v>
      </c>
      <c r="E20" s="181"/>
      <c r="F20" s="181"/>
      <c r="G20" s="183"/>
      <c r="H20" s="193"/>
      <c r="I20" s="182"/>
      <c r="J20" s="193"/>
    </row>
    <row r="21" spans="1:10" ht="15.75">
      <c r="A21" s="180"/>
      <c r="B21" s="180" t="s">
        <v>1106</v>
      </c>
      <c r="C21" s="180"/>
      <c r="D21" s="180"/>
      <c r="E21" s="181" t="s">
        <v>1107</v>
      </c>
      <c r="F21" s="181"/>
      <c r="G21" s="198">
        <f>'SH5,6CA,LOANS'!D13</f>
        <v>46492487.15</v>
      </c>
      <c r="H21" s="195">
        <v>70710499.17</v>
      </c>
      <c r="I21" s="182"/>
      <c r="J21" s="187"/>
    </row>
    <row r="22" spans="1:10" ht="15.75">
      <c r="A22" s="180"/>
      <c r="B22" s="180" t="s">
        <v>1108</v>
      </c>
      <c r="C22" s="180"/>
      <c r="D22" s="180"/>
      <c r="E22" s="181" t="s">
        <v>1109</v>
      </c>
      <c r="F22" s="181"/>
      <c r="G22" s="198">
        <f>'SH5,6CA,LOANS'!D55</f>
        <v>80431432.22</v>
      </c>
      <c r="H22" s="198">
        <f>'SH5,6CA,LOANS'!F55</f>
        <v>96164555.83999997</v>
      </c>
      <c r="I22" s="182"/>
      <c r="J22" s="187"/>
    </row>
    <row r="23" spans="1:10" ht="15.75">
      <c r="A23" s="180"/>
      <c r="B23" s="180" t="s">
        <v>1110</v>
      </c>
      <c r="C23" s="180"/>
      <c r="D23" s="180"/>
      <c r="E23" s="181" t="s">
        <v>1111</v>
      </c>
      <c r="F23" s="181"/>
      <c r="G23" s="198">
        <f>'SH 7,8 L&amp; Adv'!D25</f>
        <v>220218303.19</v>
      </c>
      <c r="H23" s="195">
        <v>113698851.97</v>
      </c>
      <c r="I23" s="182"/>
      <c r="J23" s="187"/>
    </row>
    <row r="24" spans="1:10" ht="15.75">
      <c r="A24" s="180"/>
      <c r="B24" s="180" t="s">
        <v>1112</v>
      </c>
      <c r="C24" s="180"/>
      <c r="D24" s="180"/>
      <c r="E24" s="181"/>
      <c r="F24" s="181"/>
      <c r="G24" s="195">
        <f>'Trial balance 2010-11'!C423</f>
        <v>2501378</v>
      </c>
      <c r="H24" s="195">
        <v>2457125.04</v>
      </c>
      <c r="I24" s="182"/>
      <c r="J24" s="187"/>
    </row>
    <row r="25" spans="1:10" ht="15.75">
      <c r="A25" s="180"/>
      <c r="B25" s="180" t="s">
        <v>1114</v>
      </c>
      <c r="C25" s="180"/>
      <c r="D25" s="180"/>
      <c r="E25" s="181" t="s">
        <v>1115</v>
      </c>
      <c r="F25" s="181"/>
      <c r="G25" s="198">
        <f>'SH 7,8 L&amp; Adv'!D49</f>
        <v>24067505.009999998</v>
      </c>
      <c r="H25" s="195">
        <v>9278821.08</v>
      </c>
      <c r="I25" s="182"/>
      <c r="J25" s="187"/>
    </row>
    <row r="26" spans="1:10" ht="15.75">
      <c r="A26" s="186"/>
      <c r="B26" s="591" t="s">
        <v>1195</v>
      </c>
      <c r="C26" s="591"/>
      <c r="D26" s="591"/>
      <c r="G26" s="376">
        <f>SUM(G21:G25)</f>
        <v>373711105.57</v>
      </c>
      <c r="H26" s="278">
        <f>H21+H22+H23+H24+H25</f>
        <v>292309853.1</v>
      </c>
      <c r="I26" s="182"/>
      <c r="J26" s="378"/>
    </row>
    <row r="27" spans="1:10" ht="15.75">
      <c r="A27" s="180"/>
      <c r="B27" s="186" t="s">
        <v>907</v>
      </c>
      <c r="C27" s="186"/>
      <c r="D27" s="186"/>
      <c r="E27" s="181"/>
      <c r="F27" s="181"/>
      <c r="H27" s="187"/>
      <c r="I27" s="182"/>
      <c r="J27" s="187"/>
    </row>
    <row r="28" spans="1:11" s="2" customFormat="1" ht="15.75">
      <c r="A28" s="1"/>
      <c r="B28" s="1"/>
      <c r="C28" s="182"/>
      <c r="D28" s="182" t="s">
        <v>1116</v>
      </c>
      <c r="E28" s="181" t="s">
        <v>1117</v>
      </c>
      <c r="F28" s="181"/>
      <c r="G28" s="183"/>
      <c r="H28" s="187"/>
      <c r="I28" s="182"/>
      <c r="J28" s="187"/>
      <c r="K28" s="199"/>
    </row>
    <row r="29" spans="1:10" ht="15.75">
      <c r="A29" s="180"/>
      <c r="B29" s="180" t="s">
        <v>1118</v>
      </c>
      <c r="C29" s="180"/>
      <c r="D29" s="180"/>
      <c r="E29" s="181"/>
      <c r="F29" s="181"/>
      <c r="G29" s="198">
        <f>SH9CL!D46</f>
        <v>110517348.87</v>
      </c>
      <c r="H29" s="195">
        <v>80372391.83</v>
      </c>
      <c r="I29" s="182"/>
      <c r="J29" s="187"/>
    </row>
    <row r="30" spans="1:10" ht="15.75">
      <c r="A30" s="180"/>
      <c r="B30" s="180" t="s">
        <v>1119</v>
      </c>
      <c r="C30" s="180"/>
      <c r="D30" s="180"/>
      <c r="E30" s="181"/>
      <c r="F30" s="181"/>
      <c r="G30" s="421">
        <f>'SH10MISC.INC'!D12</f>
        <v>34582280</v>
      </c>
      <c r="H30" s="277">
        <v>15159683</v>
      </c>
      <c r="I30" s="182"/>
      <c r="J30" s="187"/>
    </row>
    <row r="31" spans="1:10" ht="15.75">
      <c r="A31" s="180"/>
      <c r="G31" s="380">
        <v>0</v>
      </c>
      <c r="H31" s="277">
        <v>0</v>
      </c>
      <c r="I31" s="182"/>
      <c r="J31" s="187"/>
    </row>
    <row r="32" spans="1:10" ht="15.75">
      <c r="A32" s="180"/>
      <c r="B32" s="591" t="s">
        <v>1196</v>
      </c>
      <c r="C32" s="591" t="s">
        <v>1120</v>
      </c>
      <c r="D32" s="591"/>
      <c r="E32" s="181"/>
      <c r="F32" s="181"/>
      <c r="G32" s="376">
        <f>G29+G30+G31</f>
        <v>145099628.87</v>
      </c>
      <c r="H32" s="278">
        <f>H29+H30</f>
        <v>95532074.83</v>
      </c>
      <c r="I32" s="426"/>
      <c r="J32" s="187"/>
    </row>
    <row r="33" spans="1:10" ht="15.75">
      <c r="A33" s="186"/>
      <c r="B33" s="186" t="s">
        <v>910</v>
      </c>
      <c r="E33" s="181"/>
      <c r="F33" s="181"/>
      <c r="G33" s="276">
        <f>G26-G32</f>
        <v>228611476.7</v>
      </c>
      <c r="H33" s="423">
        <f>H26-H32</f>
        <v>196777778.27000004</v>
      </c>
      <c r="I33" s="428"/>
      <c r="J33" s="187"/>
    </row>
    <row r="34" spans="1:12" s="2" customFormat="1" ht="17.25" thickBot="1">
      <c r="A34" s="186"/>
      <c r="B34" s="580"/>
      <c r="C34" s="186"/>
      <c r="D34" s="182" t="s">
        <v>909</v>
      </c>
      <c r="E34" s="181"/>
      <c r="F34" s="181"/>
      <c r="G34" s="191">
        <f>G33+G18+G15</f>
        <v>277223604.9965</v>
      </c>
      <c r="H34" s="191">
        <f>H33+H18+H16+H15</f>
        <v>254733374.98000002</v>
      </c>
      <c r="I34" s="427">
        <f>H9-H34</f>
        <v>0</v>
      </c>
      <c r="J34" s="7"/>
      <c r="K34" s="194"/>
      <c r="L34" s="194"/>
    </row>
    <row r="35" spans="1:12" s="2" customFormat="1" ht="3.75" customHeight="1" thickTop="1">
      <c r="A35" s="186"/>
      <c r="B35" s="180"/>
      <c r="C35" s="180"/>
      <c r="D35" s="182"/>
      <c r="E35" s="181"/>
      <c r="F35" s="181"/>
      <c r="G35" s="421"/>
      <c r="H35" s="414"/>
      <c r="I35" s="428">
        <f>G34-G9</f>
        <v>-0.006499946117401123</v>
      </c>
      <c r="J35" s="7"/>
      <c r="K35" s="194"/>
      <c r="L35" s="194"/>
    </row>
    <row r="36" spans="1:10" ht="15.75">
      <c r="A36" s="180"/>
      <c r="B36" s="186" t="s">
        <v>1121</v>
      </c>
      <c r="C36" s="2"/>
      <c r="D36" s="186"/>
      <c r="E36" s="181"/>
      <c r="F36" s="181"/>
      <c r="G36" s="183"/>
      <c r="H36" s="200"/>
      <c r="I36" s="182"/>
      <c r="J36" s="200"/>
    </row>
    <row r="37" spans="1:12" s="2" customFormat="1" ht="15.75">
      <c r="A37" s="180"/>
      <c r="B37" s="186"/>
      <c r="C37" s="2" t="s">
        <v>414</v>
      </c>
      <c r="D37" s="186"/>
      <c r="E37" s="181"/>
      <c r="F37" s="181"/>
      <c r="G37" s="183"/>
      <c r="H37" s="200"/>
      <c r="I37" s="182"/>
      <c r="J37" s="200"/>
      <c r="L37" s="194"/>
    </row>
    <row r="38" spans="1:10" ht="27.75" customHeight="1" hidden="1">
      <c r="A38" s="180"/>
      <c r="B38" s="186"/>
      <c r="D38" s="186"/>
      <c r="E38" s="181"/>
      <c r="F38" s="181"/>
      <c r="G38" s="183"/>
      <c r="H38" s="200"/>
      <c r="I38" s="182"/>
      <c r="J38" s="200"/>
    </row>
    <row r="39" spans="1:10" ht="24" customHeight="1" hidden="1">
      <c r="A39" s="180"/>
      <c r="B39" s="201" t="s">
        <v>1121</v>
      </c>
      <c r="C39" s="201"/>
      <c r="D39" s="202"/>
      <c r="E39" s="203"/>
      <c r="F39" s="181"/>
      <c r="G39" s="183"/>
      <c r="I39" s="182"/>
      <c r="J39" s="200"/>
    </row>
    <row r="40" spans="1:8" ht="17.25" customHeight="1" hidden="1">
      <c r="A40" s="2"/>
      <c r="B40" s="186"/>
      <c r="C40" s="184" t="s">
        <v>911</v>
      </c>
      <c r="D40" s="2"/>
      <c r="E40" s="181" t="s">
        <v>1122</v>
      </c>
      <c r="F40" s="203"/>
      <c r="G40" s="203"/>
      <c r="H40" s="4"/>
    </row>
    <row r="41" spans="1:12" s="2" customFormat="1" ht="15.75">
      <c r="A41" s="180"/>
      <c r="F41" s="181"/>
      <c r="G41" s="426" t="s">
        <v>1307</v>
      </c>
      <c r="H41" s="426"/>
      <c r="I41" s="182"/>
      <c r="J41" s="200"/>
      <c r="L41" s="194"/>
    </row>
    <row r="42" spans="2:8" ht="15.75">
      <c r="B42" s="184" t="s">
        <v>1044</v>
      </c>
      <c r="C42" s="181"/>
      <c r="D42" s="181"/>
      <c r="E42" s="181"/>
      <c r="G42" s="595" t="s">
        <v>1046</v>
      </c>
      <c r="H42" s="595"/>
    </row>
    <row r="43" spans="2:10" ht="15.75">
      <c r="B43" s="182"/>
      <c r="C43" s="181"/>
      <c r="D43" s="181"/>
      <c r="E43" s="181"/>
      <c r="G43" s="595" t="s">
        <v>1045</v>
      </c>
      <c r="H43" s="595"/>
      <c r="I43" s="2"/>
      <c r="J43" s="205"/>
    </row>
    <row r="44" spans="2:10" ht="15.75">
      <c r="B44" s="182"/>
      <c r="C44" s="181"/>
      <c r="D44" s="181"/>
      <c r="E44" s="181"/>
      <c r="G44" s="592" t="s">
        <v>413</v>
      </c>
      <c r="H44" s="592"/>
      <c r="J44" s="205"/>
    </row>
    <row r="45" spans="2:10" ht="4.5" customHeight="1">
      <c r="B45" s="182"/>
      <c r="C45" s="181"/>
      <c r="D45" s="181"/>
      <c r="E45" s="181"/>
      <c r="G45" s="426"/>
      <c r="H45" s="426"/>
      <c r="J45" s="205"/>
    </row>
    <row r="46" spans="2:10" ht="10.5" customHeight="1">
      <c r="B46" s="182"/>
      <c r="C46" s="181"/>
      <c r="D46" s="181"/>
      <c r="E46" s="181"/>
      <c r="G46" s="426"/>
      <c r="H46" s="426"/>
      <c r="J46" s="205"/>
    </row>
    <row r="47" spans="2:7" ht="15" customHeight="1">
      <c r="B47" s="182"/>
      <c r="C47" s="181"/>
      <c r="D47" s="181"/>
      <c r="E47" s="181"/>
      <c r="F47" s="181"/>
      <c r="G47" s="181"/>
    </row>
    <row r="48" spans="2:10" ht="15.75">
      <c r="B48" s="184" t="s">
        <v>416</v>
      </c>
      <c r="C48" s="181"/>
      <c r="D48" s="181"/>
      <c r="E48" s="181"/>
      <c r="F48" s="181"/>
      <c r="G48" s="553"/>
      <c r="I48" s="197"/>
      <c r="J48" s="194"/>
    </row>
    <row r="49" spans="2:10" ht="15.75">
      <c r="B49" s="554" t="s">
        <v>417</v>
      </c>
      <c r="C49" s="183"/>
      <c r="D49" s="183"/>
      <c r="E49" s="183"/>
      <c r="F49" s="183"/>
      <c r="G49" s="553"/>
      <c r="J49" s="2"/>
    </row>
    <row r="50" spans="2:10" ht="15.75">
      <c r="B50" s="554"/>
      <c r="C50" s="183"/>
      <c r="D50" s="183"/>
      <c r="E50" s="183"/>
      <c r="F50" s="183"/>
      <c r="G50" s="553"/>
      <c r="J50" s="2"/>
    </row>
    <row r="51" spans="2:10" ht="15.75">
      <c r="B51" s="555"/>
      <c r="C51" s="183"/>
      <c r="D51" s="183"/>
      <c r="E51" s="183"/>
      <c r="F51" s="594" t="s">
        <v>418</v>
      </c>
      <c r="G51" s="594"/>
      <c r="H51" s="594"/>
      <c r="J51" s="2"/>
    </row>
    <row r="52" spans="2:7" ht="21" customHeight="1">
      <c r="B52" s="593" t="s">
        <v>79</v>
      </c>
      <c r="C52" s="593"/>
      <c r="D52" s="181"/>
      <c r="E52" s="181"/>
      <c r="F52" s="181"/>
      <c r="G52" s="184"/>
    </row>
    <row r="53" spans="2:7" ht="12" customHeight="1">
      <c r="B53" s="594" t="s">
        <v>78</v>
      </c>
      <c r="C53" s="594"/>
      <c r="D53" s="181"/>
      <c r="E53" s="181"/>
      <c r="F53" s="181"/>
      <c r="G53" s="184"/>
    </row>
    <row r="54" spans="2:7" ht="27" customHeight="1">
      <c r="B54" s="184" t="s">
        <v>1305</v>
      </c>
      <c r="C54" s="181"/>
      <c r="E54" s="181"/>
      <c r="F54" s="181"/>
      <c r="G54" s="184"/>
    </row>
    <row r="55" spans="2:7" ht="15.75">
      <c r="B55" s="2" t="s">
        <v>1306</v>
      </c>
      <c r="C55" s="181"/>
      <c r="D55" s="181"/>
      <c r="E55" s="181"/>
      <c r="F55" s="181"/>
      <c r="G55" s="184"/>
    </row>
    <row r="56" spans="4:7" ht="15.75">
      <c r="D56" s="201"/>
      <c r="E56" s="201"/>
      <c r="F56" s="201"/>
      <c r="G56" s="184"/>
    </row>
    <row r="57" spans="2:7" ht="15.75">
      <c r="B57" s="206"/>
      <c r="C57" s="206"/>
      <c r="D57" s="206"/>
      <c r="G57" s="195"/>
    </row>
    <row r="58" spans="5:8" ht="15.75">
      <c r="E58" s="203"/>
      <c r="F58" s="203"/>
      <c r="G58" s="204"/>
      <c r="H58" s="180"/>
    </row>
    <row r="59" ht="15.75">
      <c r="I59" s="180"/>
    </row>
    <row r="60" spans="5:7" ht="15.75">
      <c r="E60" s="203"/>
      <c r="F60" s="203"/>
      <c r="G60" s="204"/>
    </row>
    <row r="61" spans="5:7" ht="15.75">
      <c r="E61" s="203"/>
      <c r="F61" s="203"/>
      <c r="G61" s="207"/>
    </row>
    <row r="62" spans="5:7" ht="15.75">
      <c r="E62" s="203"/>
      <c r="F62" s="203"/>
      <c r="G62" s="204"/>
    </row>
    <row r="63" spans="5:7" ht="15.75">
      <c r="E63" s="203"/>
      <c r="F63" s="203"/>
      <c r="G63" s="204"/>
    </row>
    <row r="64" spans="5:7" ht="15.75">
      <c r="E64" s="203"/>
      <c r="F64" s="203"/>
      <c r="G64" s="204"/>
    </row>
    <row r="65" spans="5:7" ht="15.75">
      <c r="E65" s="203"/>
      <c r="F65" s="203"/>
      <c r="G65" s="204"/>
    </row>
    <row r="66" spans="5:7" ht="15.75">
      <c r="E66" s="203"/>
      <c r="F66" s="203"/>
      <c r="G66" s="204"/>
    </row>
    <row r="67" spans="5:7" ht="15.75">
      <c r="E67" s="203"/>
      <c r="F67" s="203"/>
      <c r="G67" s="204"/>
    </row>
    <row r="68" spans="5:7" ht="15.75">
      <c r="E68" s="203"/>
      <c r="F68" s="203"/>
      <c r="G68" s="204"/>
    </row>
    <row r="69" spans="5:7" ht="15.75">
      <c r="E69" s="203"/>
      <c r="F69" s="203"/>
      <c r="G69" s="204"/>
    </row>
    <row r="70" spans="5:7" ht="15.75">
      <c r="E70" s="203"/>
      <c r="F70" s="203"/>
      <c r="G70" s="204"/>
    </row>
    <row r="71" spans="5:7" ht="15.75">
      <c r="E71" s="203"/>
      <c r="F71" s="203"/>
      <c r="G71" s="204"/>
    </row>
    <row r="72" spans="5:7" ht="15.75">
      <c r="E72" s="203"/>
      <c r="F72" s="203"/>
      <c r="G72" s="204"/>
    </row>
    <row r="73" spans="5:7" ht="15.75">
      <c r="E73" s="203"/>
      <c r="F73" s="203"/>
      <c r="G73" s="204"/>
    </row>
    <row r="74" spans="5:7" ht="15.75">
      <c r="E74" s="203"/>
      <c r="F74" s="203"/>
      <c r="G74" s="204"/>
    </row>
    <row r="75" spans="5:7" ht="15.75">
      <c r="E75" s="203"/>
      <c r="F75" s="203"/>
      <c r="G75" s="204"/>
    </row>
    <row r="76" spans="5:7" ht="15.75">
      <c r="E76" s="203"/>
      <c r="F76" s="203"/>
      <c r="G76" s="204"/>
    </row>
    <row r="77" spans="5:7" ht="15.75">
      <c r="E77" s="203"/>
      <c r="F77" s="203"/>
      <c r="G77" s="204"/>
    </row>
    <row r="78" spans="5:7" ht="15.75">
      <c r="E78" s="203"/>
      <c r="F78" s="203"/>
      <c r="G78" s="204"/>
    </row>
    <row r="79" spans="5:7" ht="15.75">
      <c r="E79" s="203"/>
      <c r="F79" s="203"/>
      <c r="G79" s="204"/>
    </row>
    <row r="80" spans="5:7" ht="15.75">
      <c r="E80" s="203"/>
      <c r="F80" s="203"/>
      <c r="G80" s="204"/>
    </row>
    <row r="81" spans="5:7" ht="15.75">
      <c r="E81" s="203"/>
      <c r="F81" s="203"/>
      <c r="G81" s="204"/>
    </row>
    <row r="82" spans="5:7" ht="15.75">
      <c r="E82" s="203"/>
      <c r="F82" s="203"/>
      <c r="G82" s="204"/>
    </row>
    <row r="83" spans="5:7" ht="15.75">
      <c r="E83" s="203"/>
      <c r="F83" s="203"/>
      <c r="G83" s="204"/>
    </row>
    <row r="84" spans="5:7" ht="15.75">
      <c r="E84" s="203"/>
      <c r="F84" s="203"/>
      <c r="G84" s="204"/>
    </row>
    <row r="85" spans="5:13" ht="15.75">
      <c r="E85" s="203"/>
      <c r="F85" s="203"/>
      <c r="G85" s="204"/>
      <c r="M85" s="1">
        <v>42255197.95</v>
      </c>
    </row>
    <row r="86" spans="5:13" ht="15.75">
      <c r="E86" s="203"/>
      <c r="F86" s="203"/>
      <c r="G86" s="204"/>
      <c r="M86" s="1">
        <v>8442113.28</v>
      </c>
    </row>
    <row r="87" spans="5:13" ht="15.75">
      <c r="E87" s="203"/>
      <c r="F87" s="203"/>
      <c r="G87" s="204"/>
      <c r="M87" s="1">
        <v>418897.02</v>
      </c>
    </row>
    <row r="88" spans="5:13" ht="15.75">
      <c r="E88" s="203"/>
      <c r="F88" s="203"/>
      <c r="G88" s="204"/>
      <c r="M88" s="1">
        <f>SUM(M85:M87)</f>
        <v>51116208.25000001</v>
      </c>
    </row>
    <row r="89" spans="5:7" ht="15.75">
      <c r="E89" s="203"/>
      <c r="F89" s="203"/>
      <c r="G89" s="204"/>
    </row>
    <row r="90" spans="5:7" ht="15.75">
      <c r="E90" s="203"/>
      <c r="F90" s="203"/>
      <c r="G90" s="204"/>
    </row>
    <row r="91" spans="5:7" ht="15.75">
      <c r="E91" s="203"/>
      <c r="F91" s="203"/>
      <c r="G91" s="204"/>
    </row>
    <row r="92" spans="5:7" ht="15.75">
      <c r="E92" s="203"/>
      <c r="F92" s="203"/>
      <c r="G92" s="204"/>
    </row>
    <row r="93" spans="5:7" ht="15.75">
      <c r="E93" s="203"/>
      <c r="F93" s="203"/>
      <c r="G93" s="204"/>
    </row>
    <row r="94" spans="5:7" ht="15.75">
      <c r="E94" s="203"/>
      <c r="F94" s="203"/>
      <c r="G94" s="204"/>
    </row>
    <row r="95" spans="5:7" ht="15.75">
      <c r="E95" s="203"/>
      <c r="F95" s="203"/>
      <c r="G95" s="204"/>
    </row>
    <row r="96" spans="5:7" ht="15.75">
      <c r="E96" s="203"/>
      <c r="F96" s="203"/>
      <c r="G96" s="204"/>
    </row>
    <row r="97" spans="5:7" ht="15.75">
      <c r="E97" s="203"/>
      <c r="F97" s="203"/>
      <c r="G97" s="204"/>
    </row>
    <row r="98" spans="5:7" ht="15.75">
      <c r="E98" s="203"/>
      <c r="F98" s="203"/>
      <c r="G98" s="204"/>
    </row>
    <row r="99" spans="5:7" ht="15.75">
      <c r="E99" s="203"/>
      <c r="F99" s="203"/>
      <c r="G99" s="204"/>
    </row>
    <row r="100" spans="5:7" ht="15.75">
      <c r="E100" s="203"/>
      <c r="F100" s="203"/>
      <c r="G100" s="204"/>
    </row>
    <row r="101" spans="5:7" ht="15.75">
      <c r="E101" s="203"/>
      <c r="F101" s="203"/>
      <c r="G101" s="204"/>
    </row>
    <row r="102" spans="5:7" ht="15.75">
      <c r="E102" s="203"/>
      <c r="F102" s="203"/>
      <c r="G102" s="204"/>
    </row>
    <row r="103" spans="5:7" ht="15.75">
      <c r="E103" s="203"/>
      <c r="F103" s="203"/>
      <c r="G103" s="204"/>
    </row>
    <row r="104" spans="5:7" ht="15.75">
      <c r="E104" s="203"/>
      <c r="F104" s="203"/>
      <c r="G104" s="204"/>
    </row>
    <row r="105" spans="5:7" ht="15.75">
      <c r="E105" s="203"/>
      <c r="F105" s="203"/>
      <c r="G105" s="204"/>
    </row>
    <row r="106" spans="5:7" ht="15.75">
      <c r="E106" s="203"/>
      <c r="F106" s="203"/>
      <c r="G106" s="204"/>
    </row>
    <row r="107" spans="5:7" ht="15.75">
      <c r="E107" s="203"/>
      <c r="F107" s="203"/>
      <c r="G107" s="204"/>
    </row>
    <row r="108" spans="5:7" ht="15.75">
      <c r="E108" s="203"/>
      <c r="F108" s="203"/>
      <c r="G108" s="204"/>
    </row>
    <row r="109" spans="5:7" ht="15.75">
      <c r="E109" s="203"/>
      <c r="F109" s="203"/>
      <c r="G109" s="204"/>
    </row>
    <row r="110" spans="5:7" ht="15.75">
      <c r="E110" s="203"/>
      <c r="F110" s="203"/>
      <c r="G110" s="204"/>
    </row>
    <row r="111" spans="5:7" ht="15.75">
      <c r="E111" s="203"/>
      <c r="F111" s="203"/>
      <c r="G111" s="204"/>
    </row>
    <row r="112" spans="5:7" ht="15.75">
      <c r="E112" s="203"/>
      <c r="F112" s="203"/>
      <c r="G112" s="204"/>
    </row>
    <row r="113" spans="5:7" ht="15.75">
      <c r="E113" s="203"/>
      <c r="F113" s="203"/>
      <c r="G113" s="204"/>
    </row>
    <row r="114" spans="5:7" ht="15.75">
      <c r="E114" s="203"/>
      <c r="F114" s="203"/>
      <c r="G114" s="204"/>
    </row>
    <row r="115" spans="5:7" ht="15.75">
      <c r="E115" s="203"/>
      <c r="F115" s="203"/>
      <c r="G115" s="204"/>
    </row>
    <row r="116" spans="5:7" ht="15.75">
      <c r="E116" s="203"/>
      <c r="F116" s="203"/>
      <c r="G116" s="204"/>
    </row>
    <row r="117" spans="5:7" ht="15.75">
      <c r="E117" s="203"/>
      <c r="F117" s="203"/>
      <c r="G117" s="204"/>
    </row>
    <row r="118" spans="5:7" ht="15.75">
      <c r="E118" s="203"/>
      <c r="F118" s="203"/>
      <c r="G118" s="204"/>
    </row>
    <row r="119" spans="5:7" ht="15.75">
      <c r="E119" s="203"/>
      <c r="F119" s="203"/>
      <c r="G119" s="204"/>
    </row>
    <row r="120" spans="5:7" ht="15.75">
      <c r="E120" s="203"/>
      <c r="F120" s="203"/>
      <c r="G120" s="204"/>
    </row>
    <row r="121" spans="5:7" ht="15.75">
      <c r="E121" s="203"/>
      <c r="F121" s="203"/>
      <c r="G121" s="204"/>
    </row>
    <row r="122" spans="5:7" ht="15.75">
      <c r="E122" s="203"/>
      <c r="F122" s="203"/>
      <c r="G122" s="204"/>
    </row>
    <row r="123" spans="5:7" ht="15.75">
      <c r="E123" s="203"/>
      <c r="F123" s="203"/>
      <c r="G123" s="204"/>
    </row>
    <row r="124" spans="5:7" ht="15.75">
      <c r="E124" s="203"/>
      <c r="F124" s="203"/>
      <c r="G124" s="204"/>
    </row>
    <row r="125" spans="5:7" ht="15.75">
      <c r="E125" s="203"/>
      <c r="F125" s="203"/>
      <c r="G125" s="204"/>
    </row>
    <row r="126" spans="5:7" ht="15.75">
      <c r="E126" s="203"/>
      <c r="F126" s="203"/>
      <c r="G126" s="204"/>
    </row>
    <row r="127" spans="5:7" ht="15.75">
      <c r="E127" s="203"/>
      <c r="F127" s="203"/>
      <c r="G127" s="204"/>
    </row>
    <row r="128" spans="5:7" ht="15.75">
      <c r="E128" s="203"/>
      <c r="F128" s="203"/>
      <c r="G128" s="204"/>
    </row>
    <row r="129" spans="5:7" ht="15.75">
      <c r="E129" s="203"/>
      <c r="F129" s="203"/>
      <c r="G129" s="204"/>
    </row>
    <row r="130" spans="5:7" ht="15.75">
      <c r="E130" s="203"/>
      <c r="F130" s="203"/>
      <c r="G130" s="204"/>
    </row>
    <row r="131" spans="5:7" ht="15.75">
      <c r="E131" s="203"/>
      <c r="F131" s="203"/>
      <c r="G131" s="204"/>
    </row>
    <row r="132" spans="5:7" ht="15.75">
      <c r="E132" s="203"/>
      <c r="F132" s="203"/>
      <c r="G132" s="204"/>
    </row>
    <row r="133" spans="5:7" ht="15.75">
      <c r="E133" s="203"/>
      <c r="F133" s="203"/>
      <c r="G133" s="204"/>
    </row>
    <row r="134" spans="5:7" ht="15.75">
      <c r="E134" s="203"/>
      <c r="F134" s="203"/>
      <c r="G134" s="204"/>
    </row>
    <row r="135" spans="5:7" ht="15.75">
      <c r="E135" s="203"/>
      <c r="F135" s="203"/>
      <c r="G135" s="204"/>
    </row>
    <row r="136" spans="5:7" ht="15.75">
      <c r="E136" s="203"/>
      <c r="F136" s="203"/>
      <c r="G136" s="204"/>
    </row>
    <row r="137" spans="5:7" ht="15.75">
      <c r="E137" s="203"/>
      <c r="F137" s="203"/>
      <c r="G137" s="204"/>
    </row>
    <row r="138" spans="5:7" ht="15.75">
      <c r="E138" s="203"/>
      <c r="F138" s="203"/>
      <c r="G138" s="204"/>
    </row>
    <row r="139" spans="5:7" ht="15.75">
      <c r="E139" s="203"/>
      <c r="F139" s="203"/>
      <c r="G139" s="204"/>
    </row>
    <row r="140" spans="5:7" ht="15.75">
      <c r="E140" s="203"/>
      <c r="F140" s="203"/>
      <c r="G140" s="204"/>
    </row>
    <row r="141" spans="5:7" ht="15.75">
      <c r="E141" s="203"/>
      <c r="F141" s="203"/>
      <c r="G141" s="204"/>
    </row>
    <row r="142" spans="5:7" ht="15.75">
      <c r="E142" s="203"/>
      <c r="F142" s="203"/>
      <c r="G142" s="204"/>
    </row>
    <row r="143" spans="5:7" ht="15.75">
      <c r="E143" s="203"/>
      <c r="F143" s="203"/>
      <c r="G143" s="204"/>
    </row>
    <row r="144" spans="5:7" ht="15.75">
      <c r="E144" s="203"/>
      <c r="F144" s="203"/>
      <c r="G144" s="204"/>
    </row>
    <row r="145" spans="5:7" ht="15.75">
      <c r="E145" s="203"/>
      <c r="F145" s="203"/>
      <c r="G145" s="204"/>
    </row>
    <row r="146" spans="5:7" ht="15.75">
      <c r="E146" s="203"/>
      <c r="F146" s="203"/>
      <c r="G146" s="204"/>
    </row>
    <row r="147" spans="5:7" ht="15.75">
      <c r="E147" s="203"/>
      <c r="F147" s="203"/>
      <c r="G147" s="204"/>
    </row>
    <row r="148" spans="5:7" ht="15.75">
      <c r="E148" s="203"/>
      <c r="F148" s="203"/>
      <c r="G148" s="204"/>
    </row>
    <row r="149" spans="5:7" ht="15.75">
      <c r="E149" s="203"/>
      <c r="F149" s="203"/>
      <c r="G149" s="204"/>
    </row>
    <row r="150" spans="5:7" ht="15.75">
      <c r="E150" s="203"/>
      <c r="F150" s="203"/>
      <c r="G150" s="204"/>
    </row>
    <row r="151" spans="5:7" ht="15.75">
      <c r="E151" s="203"/>
      <c r="F151" s="203"/>
      <c r="G151" s="204"/>
    </row>
    <row r="152" spans="5:7" ht="15.75">
      <c r="E152" s="203"/>
      <c r="F152" s="203"/>
      <c r="G152" s="204"/>
    </row>
    <row r="153" spans="5:7" ht="15.75">
      <c r="E153" s="203"/>
      <c r="F153" s="203"/>
      <c r="G153" s="204"/>
    </row>
    <row r="154" spans="5:7" ht="15.75">
      <c r="E154" s="203"/>
      <c r="F154" s="203"/>
      <c r="G154" s="204"/>
    </row>
    <row r="155" spans="5:7" ht="15.75">
      <c r="E155" s="203"/>
      <c r="F155" s="203"/>
      <c r="G155" s="204"/>
    </row>
    <row r="156" spans="5:7" ht="15.75">
      <c r="E156" s="203"/>
      <c r="F156" s="203"/>
      <c r="G156" s="204"/>
    </row>
    <row r="157" spans="5:7" ht="15.75">
      <c r="E157" s="203"/>
      <c r="F157" s="203"/>
      <c r="G157" s="204"/>
    </row>
    <row r="158" spans="5:7" ht="15.75">
      <c r="E158" s="203"/>
      <c r="F158" s="203"/>
      <c r="G158" s="204"/>
    </row>
    <row r="159" spans="5:7" ht="15.75">
      <c r="E159" s="203"/>
      <c r="F159" s="203"/>
      <c r="G159" s="204"/>
    </row>
    <row r="160" spans="5:7" ht="15.75">
      <c r="E160" s="203"/>
      <c r="F160" s="203"/>
      <c r="G160" s="204"/>
    </row>
    <row r="161" spans="5:7" ht="15.75">
      <c r="E161" s="203"/>
      <c r="F161" s="203"/>
      <c r="G161" s="204"/>
    </row>
    <row r="162" spans="5:7" ht="15.75">
      <c r="E162" s="203"/>
      <c r="F162" s="203"/>
      <c r="G162" s="204"/>
    </row>
    <row r="163" spans="5:7" ht="15.75">
      <c r="E163" s="203"/>
      <c r="F163" s="203"/>
      <c r="G163" s="204"/>
    </row>
    <row r="164" spans="5:7" ht="15.75">
      <c r="E164" s="203"/>
      <c r="F164" s="203"/>
      <c r="G164" s="204"/>
    </row>
    <row r="165" spans="5:7" ht="15.75">
      <c r="E165" s="203"/>
      <c r="F165" s="203"/>
      <c r="G165" s="204"/>
    </row>
    <row r="166" spans="5:7" ht="15.75">
      <c r="E166" s="203"/>
      <c r="F166" s="203"/>
      <c r="G166" s="204"/>
    </row>
    <row r="167" spans="5:7" ht="15.75">
      <c r="E167" s="203"/>
      <c r="F167" s="203"/>
      <c r="G167" s="204"/>
    </row>
    <row r="168" spans="5:7" ht="15.75">
      <c r="E168" s="203"/>
      <c r="F168" s="203"/>
      <c r="G168" s="204"/>
    </row>
    <row r="169" spans="5:7" ht="15.75">
      <c r="E169" s="203"/>
      <c r="F169" s="203"/>
      <c r="G169" s="204"/>
    </row>
    <row r="170" spans="5:7" ht="15.75">
      <c r="E170" s="203"/>
      <c r="F170" s="203"/>
      <c r="G170" s="204"/>
    </row>
    <row r="171" spans="5:7" ht="15.75">
      <c r="E171" s="203"/>
      <c r="F171" s="203"/>
      <c r="G171" s="204"/>
    </row>
    <row r="172" spans="5:7" ht="15.75">
      <c r="E172" s="203"/>
      <c r="F172" s="203"/>
      <c r="G172" s="204"/>
    </row>
    <row r="173" spans="5:7" ht="15.75">
      <c r="E173" s="203"/>
      <c r="F173" s="203"/>
      <c r="G173" s="204"/>
    </row>
    <row r="174" spans="5:7" ht="15.75">
      <c r="E174" s="203"/>
      <c r="F174" s="203"/>
      <c r="G174" s="204"/>
    </row>
    <row r="175" spans="5:7" ht="15.75">
      <c r="E175" s="203"/>
      <c r="F175" s="203"/>
      <c r="G175" s="204"/>
    </row>
    <row r="176" spans="5:7" ht="15.75">
      <c r="E176" s="203"/>
      <c r="F176" s="203"/>
      <c r="G176" s="204"/>
    </row>
    <row r="177" spans="5:7" ht="15.75">
      <c r="E177" s="203"/>
      <c r="F177" s="203"/>
      <c r="G177" s="204"/>
    </row>
    <row r="178" spans="5:7" ht="15.75">
      <c r="E178" s="203"/>
      <c r="F178" s="203"/>
      <c r="G178" s="204"/>
    </row>
    <row r="179" spans="5:7" ht="15.75">
      <c r="E179" s="203"/>
      <c r="F179" s="203"/>
      <c r="G179" s="204"/>
    </row>
    <row r="180" spans="5:7" ht="15.75">
      <c r="E180" s="203"/>
      <c r="F180" s="203"/>
      <c r="G180" s="204"/>
    </row>
    <row r="181" spans="5:7" ht="15.75">
      <c r="E181" s="203"/>
      <c r="F181" s="203"/>
      <c r="G181" s="204"/>
    </row>
    <row r="182" spans="5:7" ht="15.75">
      <c r="E182" s="203"/>
      <c r="F182" s="203"/>
      <c r="G182" s="204"/>
    </row>
    <row r="183" spans="5:7" ht="15.75">
      <c r="E183" s="203"/>
      <c r="F183" s="203"/>
      <c r="G183" s="204"/>
    </row>
    <row r="184" spans="5:7" ht="15.75">
      <c r="E184" s="203"/>
      <c r="F184" s="203"/>
      <c r="G184" s="204"/>
    </row>
    <row r="185" spans="5:7" ht="15.75">
      <c r="E185" s="203"/>
      <c r="F185" s="203"/>
      <c r="G185" s="204"/>
    </row>
    <row r="186" spans="5:7" ht="15.75">
      <c r="E186" s="203"/>
      <c r="F186" s="203"/>
      <c r="G186" s="204"/>
    </row>
    <row r="187" spans="5:7" ht="15.75">
      <c r="E187" s="203"/>
      <c r="F187" s="203"/>
      <c r="G187" s="204"/>
    </row>
    <row r="188" spans="5:7" ht="15.75">
      <c r="E188" s="203"/>
      <c r="F188" s="203"/>
      <c r="G188" s="204"/>
    </row>
    <row r="189" spans="5:7" ht="15.75">
      <c r="E189" s="203"/>
      <c r="F189" s="203"/>
      <c r="G189" s="204"/>
    </row>
    <row r="190" spans="5:7" ht="15.75">
      <c r="E190" s="203"/>
      <c r="F190" s="203"/>
      <c r="G190" s="204"/>
    </row>
    <row r="191" spans="5:7" ht="15.75">
      <c r="E191" s="203"/>
      <c r="F191" s="203"/>
      <c r="G191" s="204"/>
    </row>
    <row r="192" spans="5:7" ht="15.75">
      <c r="E192" s="203"/>
      <c r="F192" s="203"/>
      <c r="G192" s="204"/>
    </row>
    <row r="193" spans="5:7" ht="15.75">
      <c r="E193" s="203"/>
      <c r="F193" s="203"/>
      <c r="G193" s="204"/>
    </row>
    <row r="194" spans="5:7" ht="15.75">
      <c r="E194" s="203"/>
      <c r="F194" s="203"/>
      <c r="G194" s="204"/>
    </row>
    <row r="195" spans="5:7" ht="15.75">
      <c r="E195" s="203"/>
      <c r="F195" s="203"/>
      <c r="G195" s="204"/>
    </row>
    <row r="196" spans="5:7" ht="15.75">
      <c r="E196" s="203"/>
      <c r="F196" s="203"/>
      <c r="G196" s="204"/>
    </row>
    <row r="197" spans="5:7" ht="15.75">
      <c r="E197" s="203"/>
      <c r="F197" s="203"/>
      <c r="G197" s="204"/>
    </row>
    <row r="198" spans="5:7" ht="15.75">
      <c r="E198" s="203"/>
      <c r="F198" s="203"/>
      <c r="G198" s="204"/>
    </row>
    <row r="199" spans="5:7" ht="15.75">
      <c r="E199" s="203"/>
      <c r="F199" s="203"/>
      <c r="G199" s="204"/>
    </row>
    <row r="200" spans="5:7" ht="15.75">
      <c r="E200" s="203"/>
      <c r="F200" s="203"/>
      <c r="G200" s="204"/>
    </row>
    <row r="201" spans="5:7" ht="15.75">
      <c r="E201" s="203"/>
      <c r="F201" s="203"/>
      <c r="G201" s="204"/>
    </row>
    <row r="202" spans="5:7" ht="15.75">
      <c r="E202" s="203"/>
      <c r="F202" s="203"/>
      <c r="G202" s="204"/>
    </row>
    <row r="203" spans="5:7" ht="15.75">
      <c r="E203" s="203"/>
      <c r="F203" s="203"/>
      <c r="G203" s="204"/>
    </row>
    <row r="204" spans="5:7" ht="15.75">
      <c r="E204" s="203"/>
      <c r="F204" s="203"/>
      <c r="G204" s="204"/>
    </row>
    <row r="205" spans="5:7" ht="15.75">
      <c r="E205" s="203"/>
      <c r="F205" s="203"/>
      <c r="G205" s="204"/>
    </row>
    <row r="206" spans="5:7" ht="15.75">
      <c r="E206" s="203"/>
      <c r="F206" s="203"/>
      <c r="G206" s="204"/>
    </row>
    <row r="207" spans="5:7" ht="15.75">
      <c r="E207" s="203"/>
      <c r="F207" s="203"/>
      <c r="G207" s="204"/>
    </row>
    <row r="208" spans="5:7" ht="15.75">
      <c r="E208" s="203"/>
      <c r="F208" s="203"/>
      <c r="G208" s="204"/>
    </row>
    <row r="209" spans="5:7" ht="15.75">
      <c r="E209" s="203"/>
      <c r="F209" s="203"/>
      <c r="G209" s="204"/>
    </row>
    <row r="210" spans="5:7" ht="15.75">
      <c r="E210" s="203"/>
      <c r="F210" s="203"/>
      <c r="G210" s="204"/>
    </row>
    <row r="211" spans="5:7" ht="15.75">
      <c r="E211" s="203"/>
      <c r="F211" s="203"/>
      <c r="G211" s="204"/>
    </row>
    <row r="212" spans="5:7" ht="15.75">
      <c r="E212" s="203"/>
      <c r="F212" s="203"/>
      <c r="G212" s="204"/>
    </row>
    <row r="213" spans="5:7" ht="15.75">
      <c r="E213" s="203"/>
      <c r="F213" s="203"/>
      <c r="G213" s="204"/>
    </row>
    <row r="214" spans="5:7" ht="15.75">
      <c r="E214" s="203"/>
      <c r="F214" s="203"/>
      <c r="G214" s="204"/>
    </row>
    <row r="215" spans="5:7" ht="15.75">
      <c r="E215" s="203"/>
      <c r="F215" s="203"/>
      <c r="G215" s="204"/>
    </row>
    <row r="216" spans="5:7" ht="15.75">
      <c r="E216" s="203"/>
      <c r="F216" s="203"/>
      <c r="G216" s="204"/>
    </row>
    <row r="217" spans="5:7" ht="15.75">
      <c r="E217" s="203"/>
      <c r="F217" s="203"/>
      <c r="G217" s="204"/>
    </row>
    <row r="218" spans="5:7" ht="15.75">
      <c r="E218" s="203"/>
      <c r="F218" s="203"/>
      <c r="G218" s="204"/>
    </row>
    <row r="219" spans="5:7" ht="15.75">
      <c r="E219" s="203"/>
      <c r="F219" s="203"/>
      <c r="G219" s="204"/>
    </row>
    <row r="220" spans="5:7" ht="15.75">
      <c r="E220" s="203"/>
      <c r="F220" s="203"/>
      <c r="G220" s="204"/>
    </row>
    <row r="221" spans="5:7" ht="15.75">
      <c r="E221" s="203"/>
      <c r="F221" s="203"/>
      <c r="G221" s="204"/>
    </row>
    <row r="222" spans="5:7" ht="15.75">
      <c r="E222" s="203"/>
      <c r="F222" s="203"/>
      <c r="G222" s="204"/>
    </row>
    <row r="223" spans="5:7" ht="15.75">
      <c r="E223" s="203"/>
      <c r="F223" s="203"/>
      <c r="G223" s="204"/>
    </row>
    <row r="224" spans="5:7" ht="15.75">
      <c r="E224" s="203"/>
      <c r="F224" s="203"/>
      <c r="G224" s="204"/>
    </row>
    <row r="225" spans="5:7" ht="15.75">
      <c r="E225" s="203"/>
      <c r="F225" s="203"/>
      <c r="G225" s="204"/>
    </row>
    <row r="226" spans="5:7" ht="15.75">
      <c r="E226" s="203"/>
      <c r="F226" s="203"/>
      <c r="G226" s="204"/>
    </row>
    <row r="227" spans="5:7" ht="15.75">
      <c r="E227" s="203"/>
      <c r="F227" s="203"/>
      <c r="G227" s="204"/>
    </row>
    <row r="228" spans="5:7" ht="15.75">
      <c r="E228" s="203"/>
      <c r="F228" s="203"/>
      <c r="G228" s="204"/>
    </row>
    <row r="229" spans="5:7" ht="15.75">
      <c r="E229" s="203"/>
      <c r="F229" s="203"/>
      <c r="G229" s="204"/>
    </row>
    <row r="230" spans="5:7" ht="15.75">
      <c r="E230" s="203"/>
      <c r="F230" s="203"/>
      <c r="G230" s="204"/>
    </row>
    <row r="231" spans="5:7" ht="15.75">
      <c r="E231" s="203"/>
      <c r="F231" s="203"/>
      <c r="G231" s="204"/>
    </row>
    <row r="232" spans="5:7" ht="15.75">
      <c r="E232" s="203"/>
      <c r="F232" s="203"/>
      <c r="G232" s="204"/>
    </row>
    <row r="233" spans="5:7" ht="15.75">
      <c r="E233" s="203"/>
      <c r="F233" s="203"/>
      <c r="G233" s="204"/>
    </row>
    <row r="234" spans="5:7" ht="15.75">
      <c r="E234" s="203"/>
      <c r="F234" s="203"/>
      <c r="G234" s="204"/>
    </row>
    <row r="235" spans="5:7" ht="15.75">
      <c r="E235" s="203"/>
      <c r="F235" s="203"/>
      <c r="G235" s="204"/>
    </row>
    <row r="236" spans="5:7" ht="15.75">
      <c r="E236" s="203"/>
      <c r="F236" s="203"/>
      <c r="G236" s="204"/>
    </row>
    <row r="237" spans="5:7" ht="15.75">
      <c r="E237" s="203"/>
      <c r="F237" s="203"/>
      <c r="G237" s="204"/>
    </row>
    <row r="238" spans="5:7" ht="15.75">
      <c r="E238" s="203"/>
      <c r="F238" s="203"/>
      <c r="G238" s="204"/>
    </row>
    <row r="239" spans="5:7" ht="15.75">
      <c r="E239" s="203"/>
      <c r="F239" s="203"/>
      <c r="G239" s="204"/>
    </row>
    <row r="240" spans="5:7" ht="15.75">
      <c r="E240" s="203"/>
      <c r="F240" s="203"/>
      <c r="G240" s="204"/>
    </row>
    <row r="241" spans="5:7" ht="15.75">
      <c r="E241" s="203"/>
      <c r="F241" s="203"/>
      <c r="G241" s="204"/>
    </row>
    <row r="242" spans="5:7" ht="15.75">
      <c r="E242" s="203"/>
      <c r="F242" s="203"/>
      <c r="G242" s="204"/>
    </row>
    <row r="243" spans="5:7" ht="15.75">
      <c r="E243" s="203"/>
      <c r="F243" s="203"/>
      <c r="G243" s="204"/>
    </row>
    <row r="244" spans="5:7" ht="15.75">
      <c r="E244" s="203"/>
      <c r="F244" s="203"/>
      <c r="G244" s="204"/>
    </row>
    <row r="245" spans="5:7" ht="15.75">
      <c r="E245" s="203"/>
      <c r="F245" s="203"/>
      <c r="G245" s="204"/>
    </row>
    <row r="246" spans="5:7" ht="15.75">
      <c r="E246" s="203"/>
      <c r="F246" s="203"/>
      <c r="G246" s="204"/>
    </row>
    <row r="247" spans="5:7" ht="15.75">
      <c r="E247" s="203"/>
      <c r="F247" s="203"/>
      <c r="G247" s="204"/>
    </row>
    <row r="248" spans="5:7" ht="15.75">
      <c r="E248" s="203"/>
      <c r="F248" s="203"/>
      <c r="G248" s="204"/>
    </row>
    <row r="249" spans="5:7" ht="15.75">
      <c r="E249" s="203"/>
      <c r="F249" s="203"/>
      <c r="G249" s="204"/>
    </row>
    <row r="250" spans="5:7" ht="15.75">
      <c r="E250" s="203"/>
      <c r="F250" s="203"/>
      <c r="G250" s="204"/>
    </row>
    <row r="251" spans="5:7" ht="15.75">
      <c r="E251" s="203"/>
      <c r="F251" s="203"/>
      <c r="G251" s="204"/>
    </row>
    <row r="252" spans="5:7" ht="15.75">
      <c r="E252" s="203"/>
      <c r="F252" s="203"/>
      <c r="G252" s="204"/>
    </row>
    <row r="253" spans="5:7" ht="15.75">
      <c r="E253" s="203"/>
      <c r="F253" s="203"/>
      <c r="G253" s="204"/>
    </row>
    <row r="254" spans="5:7" ht="15.75">
      <c r="E254" s="203"/>
      <c r="F254" s="203"/>
      <c r="G254" s="204"/>
    </row>
    <row r="255" spans="5:7" ht="15.75">
      <c r="E255" s="203"/>
      <c r="F255" s="203"/>
      <c r="G255" s="204"/>
    </row>
    <row r="256" spans="5:7" ht="15.75">
      <c r="E256" s="203"/>
      <c r="F256" s="203"/>
      <c r="G256" s="204"/>
    </row>
    <row r="257" spans="5:7" ht="15.75">
      <c r="E257" s="203"/>
      <c r="F257" s="203"/>
      <c r="G257" s="204"/>
    </row>
    <row r="258" spans="5:7" ht="15.75">
      <c r="E258" s="203"/>
      <c r="F258" s="203"/>
      <c r="G258" s="204"/>
    </row>
    <row r="259" spans="5:7" ht="15.75">
      <c r="E259" s="203"/>
      <c r="F259" s="203"/>
      <c r="G259" s="204"/>
    </row>
    <row r="260" spans="5:7" ht="15.75">
      <c r="E260" s="203"/>
      <c r="F260" s="203"/>
      <c r="G260" s="204"/>
    </row>
    <row r="261" spans="5:7" ht="15.75">
      <c r="E261" s="203"/>
      <c r="F261" s="203"/>
      <c r="G261" s="204"/>
    </row>
    <row r="262" spans="5:7" ht="15.75">
      <c r="E262" s="203"/>
      <c r="F262" s="203"/>
      <c r="G262" s="204"/>
    </row>
    <row r="263" spans="5:7" ht="15.75">
      <c r="E263" s="203"/>
      <c r="F263" s="203"/>
      <c r="G263" s="204"/>
    </row>
    <row r="264" spans="5:7" ht="15.75">
      <c r="E264" s="203"/>
      <c r="F264" s="203"/>
      <c r="G264" s="204"/>
    </row>
    <row r="265" spans="5:7" ht="15.75">
      <c r="E265" s="203"/>
      <c r="F265" s="203"/>
      <c r="G265" s="204"/>
    </row>
    <row r="266" spans="5:7" ht="15.75">
      <c r="E266" s="203"/>
      <c r="F266" s="203"/>
      <c r="G266" s="204"/>
    </row>
    <row r="267" spans="5:7" ht="15.75">
      <c r="E267" s="203"/>
      <c r="F267" s="203"/>
      <c r="G267" s="204"/>
    </row>
    <row r="268" spans="5:7" ht="15.75">
      <c r="E268" s="203"/>
      <c r="F268" s="203"/>
      <c r="G268" s="204"/>
    </row>
    <row r="269" spans="5:7" ht="15.75">
      <c r="E269" s="203"/>
      <c r="F269" s="203"/>
      <c r="G269" s="204"/>
    </row>
    <row r="270" spans="5:7" ht="15.75">
      <c r="E270" s="203"/>
      <c r="F270" s="203"/>
      <c r="G270" s="204"/>
    </row>
    <row r="271" spans="5:7" ht="15.75">
      <c r="E271" s="203"/>
      <c r="F271" s="203"/>
      <c r="G271" s="204"/>
    </row>
    <row r="272" spans="5:7" ht="15.75">
      <c r="E272" s="203"/>
      <c r="F272" s="203"/>
      <c r="G272" s="204"/>
    </row>
    <row r="273" spans="5:7" ht="15.75">
      <c r="E273" s="203"/>
      <c r="F273" s="203"/>
      <c r="G273" s="204"/>
    </row>
    <row r="274" spans="5:7" ht="15.75">
      <c r="E274" s="203"/>
      <c r="F274" s="203"/>
      <c r="G274" s="204"/>
    </row>
    <row r="275" spans="5:7" ht="15.75">
      <c r="E275" s="203"/>
      <c r="F275" s="203"/>
      <c r="G275" s="204"/>
    </row>
    <row r="276" spans="5:7" ht="15.75">
      <c r="E276" s="203"/>
      <c r="F276" s="203"/>
      <c r="G276" s="204"/>
    </row>
    <row r="277" spans="5:7" ht="15.75">
      <c r="E277" s="203"/>
      <c r="F277" s="203"/>
      <c r="G277" s="204"/>
    </row>
    <row r="278" spans="5:7" ht="15.75">
      <c r="E278" s="203"/>
      <c r="F278" s="203"/>
      <c r="G278" s="204"/>
    </row>
    <row r="279" spans="5:7" ht="15.75">
      <c r="E279" s="203"/>
      <c r="F279" s="203"/>
      <c r="G279" s="204"/>
    </row>
    <row r="280" spans="5:7" ht="15.75">
      <c r="E280" s="203"/>
      <c r="F280" s="203"/>
      <c r="G280" s="204"/>
    </row>
    <row r="281" spans="5:7" ht="15.75">
      <c r="E281" s="203"/>
      <c r="F281" s="203"/>
      <c r="G281" s="204"/>
    </row>
    <row r="282" spans="5:7" ht="15.75">
      <c r="E282" s="203"/>
      <c r="F282" s="203"/>
      <c r="G282" s="204"/>
    </row>
    <row r="283" spans="5:7" ht="15.75">
      <c r="E283" s="203"/>
      <c r="F283" s="203"/>
      <c r="G283" s="204"/>
    </row>
    <row r="284" spans="5:7" ht="15.75">
      <c r="E284" s="203"/>
      <c r="F284" s="203"/>
      <c r="G284" s="204"/>
    </row>
    <row r="285" spans="5:7" ht="15.75">
      <c r="E285" s="203"/>
      <c r="F285" s="203"/>
      <c r="G285" s="204"/>
    </row>
    <row r="286" spans="5:7" ht="15.75">
      <c r="E286" s="203"/>
      <c r="F286" s="203"/>
      <c r="G286" s="204"/>
    </row>
    <row r="287" spans="5:7" ht="15.75">
      <c r="E287" s="203"/>
      <c r="F287" s="203"/>
      <c r="G287" s="204"/>
    </row>
    <row r="288" spans="5:7" ht="15.75">
      <c r="E288" s="203"/>
      <c r="F288" s="203"/>
      <c r="G288" s="204"/>
    </row>
    <row r="289" spans="5:7" ht="15.75">
      <c r="E289" s="203"/>
      <c r="F289" s="203"/>
      <c r="G289" s="204"/>
    </row>
    <row r="290" spans="5:7" ht="15.75">
      <c r="E290" s="203"/>
      <c r="F290" s="203"/>
      <c r="G290" s="204"/>
    </row>
    <row r="291" spans="5:7" ht="15.75">
      <c r="E291" s="203"/>
      <c r="F291" s="203"/>
      <c r="G291" s="204"/>
    </row>
    <row r="292" spans="5:7" ht="15.75">
      <c r="E292" s="203"/>
      <c r="F292" s="203"/>
      <c r="G292" s="204"/>
    </row>
    <row r="293" spans="5:7" ht="15.75">
      <c r="E293" s="203"/>
      <c r="F293" s="203"/>
      <c r="G293" s="204"/>
    </row>
    <row r="294" spans="5:7" ht="15.75">
      <c r="E294" s="203"/>
      <c r="F294" s="203"/>
      <c r="G294" s="204"/>
    </row>
    <row r="295" spans="5:7" ht="15.75">
      <c r="E295" s="203"/>
      <c r="F295" s="203"/>
      <c r="G295" s="204"/>
    </row>
    <row r="296" spans="5:7" ht="15.75">
      <c r="E296" s="203"/>
      <c r="F296" s="203"/>
      <c r="G296" s="204"/>
    </row>
    <row r="297" spans="5:7" ht="15.75">
      <c r="E297" s="203"/>
      <c r="F297" s="203"/>
      <c r="G297" s="204"/>
    </row>
    <row r="298" spans="5:7" ht="15.75">
      <c r="E298" s="203"/>
      <c r="F298" s="203"/>
      <c r="G298" s="204"/>
    </row>
    <row r="299" spans="5:7" ht="15.75">
      <c r="E299" s="203"/>
      <c r="F299" s="203"/>
      <c r="G299" s="204"/>
    </row>
    <row r="300" spans="5:7" ht="15.75">
      <c r="E300" s="203"/>
      <c r="F300" s="203"/>
      <c r="G300" s="204"/>
    </row>
    <row r="301" spans="5:7" ht="15.75">
      <c r="E301" s="203"/>
      <c r="F301" s="203"/>
      <c r="G301" s="204"/>
    </row>
    <row r="302" spans="5:7" ht="15.75">
      <c r="E302" s="203"/>
      <c r="F302" s="203"/>
      <c r="G302" s="204"/>
    </row>
    <row r="303" spans="5:7" ht="15.75">
      <c r="E303" s="203"/>
      <c r="F303" s="203"/>
      <c r="G303" s="204"/>
    </row>
    <row r="304" spans="5:7" ht="15.75">
      <c r="E304" s="203"/>
      <c r="F304" s="203"/>
      <c r="G304" s="204"/>
    </row>
    <row r="305" spans="5:7" ht="15.75">
      <c r="E305" s="203"/>
      <c r="F305" s="203"/>
      <c r="G305" s="204"/>
    </row>
    <row r="306" spans="5:7" ht="15.75">
      <c r="E306" s="203"/>
      <c r="F306" s="203"/>
      <c r="G306" s="204"/>
    </row>
    <row r="307" spans="5:7" ht="15.75">
      <c r="E307" s="203"/>
      <c r="F307" s="203"/>
      <c r="G307" s="204"/>
    </row>
    <row r="308" spans="5:7" ht="15.75">
      <c r="E308" s="203"/>
      <c r="F308" s="203"/>
      <c r="G308" s="204"/>
    </row>
    <row r="309" spans="5:7" ht="15.75">
      <c r="E309" s="203"/>
      <c r="F309" s="203"/>
      <c r="G309" s="204"/>
    </row>
    <row r="310" spans="5:7" ht="15.75">
      <c r="E310" s="203"/>
      <c r="F310" s="203"/>
      <c r="G310" s="204"/>
    </row>
    <row r="311" spans="5:7" ht="15.75">
      <c r="E311" s="203"/>
      <c r="F311" s="203"/>
      <c r="G311" s="204"/>
    </row>
    <row r="312" spans="5:7" ht="15.75">
      <c r="E312" s="203"/>
      <c r="F312" s="203"/>
      <c r="G312" s="204"/>
    </row>
    <row r="313" spans="5:7" ht="15.75">
      <c r="E313" s="203"/>
      <c r="F313" s="203"/>
      <c r="G313" s="204"/>
    </row>
    <row r="314" spans="5:7" ht="15.75">
      <c r="E314" s="203"/>
      <c r="F314" s="203"/>
      <c r="G314" s="204"/>
    </row>
    <row r="315" spans="5:7" ht="15.75">
      <c r="E315" s="203"/>
      <c r="F315" s="203"/>
      <c r="G315" s="204"/>
    </row>
    <row r="316" spans="5:7" ht="15.75">
      <c r="E316" s="203"/>
      <c r="F316" s="203"/>
      <c r="G316" s="204"/>
    </row>
    <row r="317" spans="5:7" ht="15.75">
      <c r="E317" s="203"/>
      <c r="F317" s="203"/>
      <c r="G317" s="204"/>
    </row>
    <row r="318" spans="5:7" ht="15.75">
      <c r="E318" s="203"/>
      <c r="F318" s="203"/>
      <c r="G318" s="204"/>
    </row>
    <row r="319" spans="5:7" ht="15.75">
      <c r="E319" s="203"/>
      <c r="F319" s="203"/>
      <c r="G319" s="204"/>
    </row>
    <row r="320" spans="5:7" ht="15.75">
      <c r="E320" s="203"/>
      <c r="F320" s="203"/>
      <c r="G320" s="204"/>
    </row>
    <row r="321" spans="5:7" ht="15.75">
      <c r="E321" s="203"/>
      <c r="F321" s="203"/>
      <c r="G321" s="204"/>
    </row>
    <row r="322" spans="5:7" ht="15.75">
      <c r="E322" s="203"/>
      <c r="F322" s="203"/>
      <c r="G322" s="204"/>
    </row>
    <row r="323" spans="5:7" ht="15.75">
      <c r="E323" s="203"/>
      <c r="F323" s="203"/>
      <c r="G323" s="204"/>
    </row>
    <row r="324" spans="5:7" ht="15.75">
      <c r="E324" s="203"/>
      <c r="F324" s="203"/>
      <c r="G324" s="204"/>
    </row>
    <row r="325" spans="5:7" ht="15.75">
      <c r="E325" s="203"/>
      <c r="F325" s="203"/>
      <c r="G325" s="204"/>
    </row>
    <row r="326" spans="5:7" ht="15.75">
      <c r="E326" s="203"/>
      <c r="F326" s="203"/>
      <c r="G326" s="204"/>
    </row>
    <row r="327" spans="5:7" ht="15.75">
      <c r="E327" s="203"/>
      <c r="F327" s="203"/>
      <c r="G327" s="204"/>
    </row>
    <row r="328" spans="5:7" ht="15.75">
      <c r="E328" s="203"/>
      <c r="F328" s="203"/>
      <c r="G328" s="204"/>
    </row>
    <row r="329" spans="5:7" ht="15.75">
      <c r="E329" s="203"/>
      <c r="F329" s="203"/>
      <c r="G329" s="204"/>
    </row>
    <row r="330" spans="5:7" ht="15.75">
      <c r="E330" s="203"/>
      <c r="F330" s="203"/>
      <c r="G330" s="204"/>
    </row>
    <row r="331" spans="5:7" ht="15.75">
      <c r="E331" s="203"/>
      <c r="F331" s="203"/>
      <c r="G331" s="204"/>
    </row>
    <row r="332" spans="5:7" ht="15.75">
      <c r="E332" s="203"/>
      <c r="F332" s="203"/>
      <c r="G332" s="204"/>
    </row>
    <row r="333" spans="5:7" ht="15.75">
      <c r="E333" s="203"/>
      <c r="F333" s="203"/>
      <c r="G333" s="204"/>
    </row>
    <row r="334" spans="5:7" ht="15.75">
      <c r="E334" s="203"/>
      <c r="F334" s="203"/>
      <c r="G334" s="204"/>
    </row>
    <row r="335" spans="5:7" ht="15.75">
      <c r="E335" s="203"/>
      <c r="F335" s="203"/>
      <c r="G335" s="204"/>
    </row>
    <row r="336" spans="5:7" ht="15.75">
      <c r="E336" s="203"/>
      <c r="F336" s="203"/>
      <c r="G336" s="204"/>
    </row>
    <row r="337" spans="5:7" ht="15.75">
      <c r="E337" s="203"/>
      <c r="F337" s="203"/>
      <c r="G337" s="204"/>
    </row>
    <row r="338" spans="5:7" ht="15.75">
      <c r="E338" s="203"/>
      <c r="F338" s="203"/>
      <c r="G338" s="204"/>
    </row>
    <row r="339" spans="5:7" ht="15.75">
      <c r="E339" s="203"/>
      <c r="F339" s="203"/>
      <c r="G339" s="204"/>
    </row>
    <row r="340" spans="5:7" ht="15.75">
      <c r="E340" s="203"/>
      <c r="F340" s="203"/>
      <c r="G340" s="204"/>
    </row>
    <row r="341" spans="5:7" ht="15.75">
      <c r="E341" s="203"/>
      <c r="F341" s="203"/>
      <c r="G341" s="204"/>
    </row>
    <row r="342" spans="5:7" ht="15.75">
      <c r="E342" s="203"/>
      <c r="F342" s="203"/>
      <c r="G342" s="204"/>
    </row>
    <row r="343" spans="5:7" ht="15.75">
      <c r="E343" s="203"/>
      <c r="F343" s="203"/>
      <c r="G343" s="204"/>
    </row>
    <row r="344" spans="5:7" ht="15.75">
      <c r="E344" s="203"/>
      <c r="F344" s="203"/>
      <c r="G344" s="204"/>
    </row>
    <row r="345" spans="5:7" ht="15.75">
      <c r="E345" s="203"/>
      <c r="F345" s="203"/>
      <c r="G345" s="204"/>
    </row>
    <row r="346" spans="5:7" ht="15.75">
      <c r="E346" s="203"/>
      <c r="F346" s="203"/>
      <c r="G346" s="204"/>
    </row>
    <row r="347" spans="5:7" ht="15.75">
      <c r="E347" s="203"/>
      <c r="F347" s="203"/>
      <c r="G347" s="204"/>
    </row>
    <row r="348" spans="5:7" ht="15.75">
      <c r="E348" s="203"/>
      <c r="F348" s="203"/>
      <c r="G348" s="204"/>
    </row>
    <row r="349" spans="5:7" ht="15.75">
      <c r="E349" s="203"/>
      <c r="F349" s="203"/>
      <c r="G349" s="204"/>
    </row>
    <row r="350" spans="5:7" ht="15.75">
      <c r="E350" s="203"/>
      <c r="F350" s="203"/>
      <c r="G350" s="204"/>
    </row>
    <row r="351" spans="5:7" ht="15.75">
      <c r="E351" s="203"/>
      <c r="F351" s="203"/>
      <c r="G351" s="204"/>
    </row>
    <row r="352" spans="5:7" ht="15.75">
      <c r="E352" s="203"/>
      <c r="F352" s="203"/>
      <c r="G352" s="204"/>
    </row>
    <row r="353" spans="5:7" ht="15.75">
      <c r="E353" s="203"/>
      <c r="F353" s="203"/>
      <c r="G353" s="204"/>
    </row>
    <row r="354" spans="5:7" ht="15.75">
      <c r="E354" s="203"/>
      <c r="F354" s="203"/>
      <c r="G354" s="204"/>
    </row>
    <row r="355" spans="5:7" ht="15.75">
      <c r="E355" s="203"/>
      <c r="F355" s="203"/>
      <c r="G355" s="204"/>
    </row>
    <row r="356" spans="5:7" ht="15.75">
      <c r="E356" s="203"/>
      <c r="F356" s="203"/>
      <c r="G356" s="204"/>
    </row>
    <row r="357" spans="5:7" ht="15.75">
      <c r="E357" s="203"/>
      <c r="F357" s="203"/>
      <c r="G357" s="204"/>
    </row>
    <row r="358" spans="5:7" ht="15.75">
      <c r="E358" s="203"/>
      <c r="F358" s="203"/>
      <c r="G358" s="204"/>
    </row>
    <row r="359" spans="5:7" ht="15.75">
      <c r="E359" s="203"/>
      <c r="F359" s="203"/>
      <c r="G359" s="204"/>
    </row>
    <row r="360" spans="5:7" ht="15.75">
      <c r="E360" s="203"/>
      <c r="F360" s="203"/>
      <c r="G360" s="204"/>
    </row>
    <row r="361" spans="5:7" ht="15.75">
      <c r="E361" s="203"/>
      <c r="F361" s="203"/>
      <c r="G361" s="204"/>
    </row>
    <row r="362" spans="5:7" ht="15.75">
      <c r="E362" s="203"/>
      <c r="F362" s="203"/>
      <c r="G362" s="204"/>
    </row>
    <row r="363" spans="5:7" ht="15.75">
      <c r="E363" s="203"/>
      <c r="F363" s="203"/>
      <c r="G363" s="204"/>
    </row>
    <row r="364" spans="5:7" ht="15.75">
      <c r="E364" s="203"/>
      <c r="F364" s="203"/>
      <c r="G364" s="204"/>
    </row>
    <row r="365" spans="5:7" ht="15.75">
      <c r="E365" s="203"/>
      <c r="F365" s="203"/>
      <c r="G365" s="204"/>
    </row>
    <row r="366" spans="5:7" ht="15.75">
      <c r="E366" s="203"/>
      <c r="F366" s="203"/>
      <c r="G366" s="204"/>
    </row>
    <row r="367" spans="5:7" ht="15.75">
      <c r="E367" s="203"/>
      <c r="F367" s="203"/>
      <c r="G367" s="204"/>
    </row>
    <row r="368" spans="5:7" ht="15.75">
      <c r="E368" s="203"/>
      <c r="F368" s="203"/>
      <c r="G368" s="204"/>
    </row>
    <row r="369" spans="5:7" ht="15.75">
      <c r="E369" s="203"/>
      <c r="F369" s="203"/>
      <c r="G369" s="204"/>
    </row>
    <row r="370" spans="5:7" ht="15.75">
      <c r="E370" s="203"/>
      <c r="F370" s="203"/>
      <c r="G370" s="204"/>
    </row>
    <row r="371" spans="5:7" ht="15.75">
      <c r="E371" s="203"/>
      <c r="F371" s="203"/>
      <c r="G371" s="204"/>
    </row>
    <row r="372" spans="5:7" ht="15.75">
      <c r="E372" s="203"/>
      <c r="F372" s="203"/>
      <c r="G372" s="204"/>
    </row>
    <row r="373" spans="5:7" ht="15.75">
      <c r="E373" s="203"/>
      <c r="F373" s="203"/>
      <c r="G373" s="204"/>
    </row>
    <row r="374" spans="5:7" ht="15.75">
      <c r="E374" s="203"/>
      <c r="F374" s="203"/>
      <c r="G374" s="204"/>
    </row>
    <row r="375" spans="5:7" ht="15.75">
      <c r="E375" s="203"/>
      <c r="F375" s="203"/>
      <c r="G375" s="204"/>
    </row>
    <row r="376" spans="5:7" ht="15.75">
      <c r="E376" s="203"/>
      <c r="F376" s="203"/>
      <c r="G376" s="204"/>
    </row>
    <row r="377" spans="5:7" ht="15.75">
      <c r="E377" s="203"/>
      <c r="F377" s="203"/>
      <c r="G377" s="204"/>
    </row>
    <row r="378" spans="5:7" ht="15.75">
      <c r="E378" s="203"/>
      <c r="F378" s="203"/>
      <c r="G378" s="204"/>
    </row>
    <row r="379" spans="5:7" ht="15.75">
      <c r="E379" s="203"/>
      <c r="F379" s="203"/>
      <c r="G379" s="204"/>
    </row>
    <row r="380" spans="5:7" ht="15.75">
      <c r="E380" s="203"/>
      <c r="F380" s="203"/>
      <c r="G380" s="204"/>
    </row>
    <row r="381" spans="5:7" ht="15.75">
      <c r="E381" s="203"/>
      <c r="F381" s="203"/>
      <c r="G381" s="204"/>
    </row>
    <row r="382" spans="5:7" ht="15.75">
      <c r="E382" s="203"/>
      <c r="F382" s="203"/>
      <c r="G382" s="204"/>
    </row>
    <row r="383" spans="5:7" ht="15.75">
      <c r="E383" s="203"/>
      <c r="F383" s="203"/>
      <c r="G383" s="204"/>
    </row>
    <row r="384" spans="5:7" ht="15.75">
      <c r="E384" s="203"/>
      <c r="F384" s="203"/>
      <c r="G384" s="204"/>
    </row>
    <row r="385" spans="5:7" ht="15.75">
      <c r="E385" s="203"/>
      <c r="F385" s="203"/>
      <c r="G385" s="204"/>
    </row>
    <row r="386" spans="5:7" ht="15.75">
      <c r="E386" s="203"/>
      <c r="F386" s="203"/>
      <c r="G386" s="204"/>
    </row>
    <row r="387" spans="5:7" ht="15.75">
      <c r="E387" s="203"/>
      <c r="F387" s="203"/>
      <c r="G387" s="204"/>
    </row>
    <row r="388" spans="5:7" ht="15.75">
      <c r="E388" s="203"/>
      <c r="F388" s="203"/>
      <c r="G388" s="204"/>
    </row>
    <row r="389" spans="5:7" ht="15.75">
      <c r="E389" s="203"/>
      <c r="F389" s="203"/>
      <c r="G389" s="204"/>
    </row>
    <row r="390" spans="5:7" ht="15.75">
      <c r="E390" s="203"/>
      <c r="F390" s="203"/>
      <c r="G390" s="204"/>
    </row>
    <row r="391" spans="5:7" ht="15.75">
      <c r="E391" s="203"/>
      <c r="F391" s="203"/>
      <c r="G391" s="204"/>
    </row>
    <row r="392" spans="5:7" ht="15.75">
      <c r="E392" s="203"/>
      <c r="F392" s="203"/>
      <c r="G392" s="204"/>
    </row>
    <row r="393" spans="5:7" ht="15.75">
      <c r="E393" s="203"/>
      <c r="F393" s="203"/>
      <c r="G393" s="204"/>
    </row>
    <row r="394" spans="5:7" ht="15.75">
      <c r="E394" s="203"/>
      <c r="F394" s="203"/>
      <c r="G394" s="204"/>
    </row>
    <row r="395" spans="5:7" ht="15.75">
      <c r="E395" s="203"/>
      <c r="F395" s="203"/>
      <c r="G395" s="204"/>
    </row>
    <row r="396" spans="5:7" ht="15.75">
      <c r="E396" s="203"/>
      <c r="F396" s="203"/>
      <c r="G396" s="204"/>
    </row>
    <row r="397" spans="5:7" ht="15.75">
      <c r="E397" s="203"/>
      <c r="F397" s="203"/>
      <c r="G397" s="204"/>
    </row>
    <row r="398" spans="5:7" ht="15.75">
      <c r="E398" s="203"/>
      <c r="F398" s="203"/>
      <c r="G398" s="204"/>
    </row>
    <row r="399" spans="5:7" ht="15.75">
      <c r="E399" s="203"/>
      <c r="F399" s="203"/>
      <c r="G399" s="204"/>
    </row>
    <row r="400" spans="5:7" ht="15.75">
      <c r="E400" s="203"/>
      <c r="F400" s="203"/>
      <c r="G400" s="204"/>
    </row>
    <row r="401" spans="5:7" ht="15.75">
      <c r="E401" s="203"/>
      <c r="F401" s="203"/>
      <c r="G401" s="204"/>
    </row>
    <row r="402" spans="5:7" ht="15.75">
      <c r="E402" s="203"/>
      <c r="F402" s="203"/>
      <c r="G402" s="204"/>
    </row>
    <row r="403" spans="5:7" ht="15.75">
      <c r="E403" s="203"/>
      <c r="F403" s="203"/>
      <c r="G403" s="204"/>
    </row>
    <row r="404" spans="5:7" ht="15.75">
      <c r="E404" s="203"/>
      <c r="F404" s="203"/>
      <c r="G404" s="204"/>
    </row>
    <row r="405" spans="5:7" ht="15.75">
      <c r="E405" s="203"/>
      <c r="F405" s="203"/>
      <c r="G405" s="204"/>
    </row>
    <row r="406" spans="5:7" ht="15.75">
      <c r="E406" s="203"/>
      <c r="F406" s="203"/>
      <c r="G406" s="204"/>
    </row>
    <row r="407" spans="5:7" ht="15.75">
      <c r="E407" s="203"/>
      <c r="F407" s="203"/>
      <c r="G407" s="204"/>
    </row>
    <row r="408" spans="5:7" ht="15.75">
      <c r="E408" s="203"/>
      <c r="F408" s="203"/>
      <c r="G408" s="204"/>
    </row>
    <row r="409" spans="5:7" ht="15.75">
      <c r="E409" s="203"/>
      <c r="F409" s="203"/>
      <c r="G409" s="204"/>
    </row>
    <row r="410" spans="5:7" ht="15.75">
      <c r="E410" s="203"/>
      <c r="F410" s="203"/>
      <c r="G410" s="204"/>
    </row>
    <row r="411" spans="5:7" ht="15.75">
      <c r="E411" s="203"/>
      <c r="F411" s="203"/>
      <c r="G411" s="204"/>
    </row>
    <row r="412" spans="5:7" ht="15.75">
      <c r="E412" s="203"/>
      <c r="F412" s="203"/>
      <c r="G412" s="204"/>
    </row>
    <row r="413" spans="5:7" ht="15.75">
      <c r="E413" s="203"/>
      <c r="F413" s="203"/>
      <c r="G413" s="204"/>
    </row>
    <row r="414" spans="5:7" ht="15.75">
      <c r="E414" s="203"/>
      <c r="F414" s="203"/>
      <c r="G414" s="204"/>
    </row>
    <row r="415" spans="5:7" ht="15.75">
      <c r="E415" s="203"/>
      <c r="F415" s="203"/>
      <c r="G415" s="204"/>
    </row>
    <row r="416" spans="5:7" ht="15.75">
      <c r="E416" s="203"/>
      <c r="F416" s="203"/>
      <c r="G416" s="204"/>
    </row>
    <row r="417" spans="5:7" ht="15.75">
      <c r="E417" s="203"/>
      <c r="F417" s="203"/>
      <c r="G417" s="204"/>
    </row>
    <row r="418" spans="5:7" ht="15.75">
      <c r="E418" s="203"/>
      <c r="F418" s="203"/>
      <c r="G418" s="204"/>
    </row>
    <row r="419" spans="5:7" ht="15.75">
      <c r="E419" s="203"/>
      <c r="F419" s="203"/>
      <c r="G419" s="204"/>
    </row>
    <row r="420" spans="5:7" ht="15.75">
      <c r="E420" s="203"/>
      <c r="F420" s="203"/>
      <c r="G420" s="204"/>
    </row>
    <row r="421" spans="5:7" ht="15.75">
      <c r="E421" s="203"/>
      <c r="F421" s="203"/>
      <c r="G421" s="204"/>
    </row>
    <row r="422" spans="5:7" ht="15.75">
      <c r="E422" s="203"/>
      <c r="F422" s="203"/>
      <c r="G422" s="204"/>
    </row>
    <row r="423" spans="5:7" ht="15.75">
      <c r="E423" s="203"/>
      <c r="F423" s="203"/>
      <c r="G423" s="204"/>
    </row>
    <row r="424" spans="5:7" ht="15.75">
      <c r="E424" s="203"/>
      <c r="F424" s="203"/>
      <c r="G424" s="204"/>
    </row>
    <row r="425" spans="5:7" ht="15.75">
      <c r="E425" s="203"/>
      <c r="F425" s="203"/>
      <c r="G425" s="204"/>
    </row>
    <row r="426" spans="5:7" ht="15.75">
      <c r="E426" s="203"/>
      <c r="F426" s="203"/>
      <c r="G426" s="204"/>
    </row>
    <row r="427" spans="5:7" ht="15.75">
      <c r="E427" s="203"/>
      <c r="F427" s="203"/>
      <c r="G427" s="204"/>
    </row>
    <row r="428" spans="5:7" ht="15.75">
      <c r="E428" s="203"/>
      <c r="F428" s="203"/>
      <c r="G428" s="204"/>
    </row>
    <row r="429" spans="5:7" ht="15.75">
      <c r="E429" s="203"/>
      <c r="F429" s="203"/>
      <c r="G429" s="204"/>
    </row>
    <row r="430" spans="5:7" ht="15.75">
      <c r="E430" s="203"/>
      <c r="F430" s="203"/>
      <c r="G430" s="204"/>
    </row>
    <row r="431" spans="5:7" ht="15.75">
      <c r="E431" s="203"/>
      <c r="F431" s="203"/>
      <c r="G431" s="204"/>
    </row>
    <row r="432" spans="5:7" ht="15.75">
      <c r="E432" s="203"/>
      <c r="F432" s="203"/>
      <c r="G432" s="204"/>
    </row>
    <row r="433" spans="5:7" ht="15.75">
      <c r="E433" s="203"/>
      <c r="F433" s="203"/>
      <c r="G433" s="204"/>
    </row>
    <row r="434" spans="5:7" ht="15.75">
      <c r="E434" s="203"/>
      <c r="F434" s="203"/>
      <c r="G434" s="204"/>
    </row>
    <row r="435" spans="5:7" ht="15.75">
      <c r="E435" s="203"/>
      <c r="F435" s="203"/>
      <c r="G435" s="204"/>
    </row>
    <row r="436" spans="5:7" ht="15.75">
      <c r="E436" s="203"/>
      <c r="F436" s="203"/>
      <c r="G436" s="204"/>
    </row>
    <row r="437" spans="5:7" ht="15.75">
      <c r="E437" s="203"/>
      <c r="F437" s="203"/>
      <c r="G437" s="204"/>
    </row>
    <row r="438" spans="5:7" ht="15.75">
      <c r="E438" s="203"/>
      <c r="F438" s="203"/>
      <c r="G438" s="204"/>
    </row>
    <row r="439" spans="5:7" ht="15.75">
      <c r="E439" s="203"/>
      <c r="F439" s="203"/>
      <c r="G439" s="204"/>
    </row>
    <row r="440" spans="5:7" ht="15.75">
      <c r="E440" s="203"/>
      <c r="F440" s="203"/>
      <c r="G440" s="204"/>
    </row>
    <row r="441" spans="5:7" ht="15.75">
      <c r="E441" s="203"/>
      <c r="F441" s="203"/>
      <c r="G441" s="204"/>
    </row>
    <row r="442" spans="5:7" ht="15.75">
      <c r="E442" s="203"/>
      <c r="F442" s="203"/>
      <c r="G442" s="204"/>
    </row>
    <row r="443" spans="5:7" ht="15.75">
      <c r="E443" s="203"/>
      <c r="F443" s="203"/>
      <c r="G443" s="204"/>
    </row>
    <row r="444" spans="5:7" ht="15.75">
      <c r="E444" s="203"/>
      <c r="F444" s="203"/>
      <c r="G444" s="204"/>
    </row>
    <row r="445" spans="5:7" ht="15.75">
      <c r="E445" s="203"/>
      <c r="F445" s="203"/>
      <c r="G445" s="204"/>
    </row>
    <row r="446" spans="5:7" ht="15.75">
      <c r="E446" s="203"/>
      <c r="F446" s="203"/>
      <c r="G446" s="204"/>
    </row>
    <row r="447" spans="5:7" ht="15.75">
      <c r="E447" s="203"/>
      <c r="F447" s="203"/>
      <c r="G447" s="204"/>
    </row>
    <row r="448" spans="5:7" ht="15.75">
      <c r="E448" s="203"/>
      <c r="F448" s="203"/>
      <c r="G448" s="204"/>
    </row>
    <row r="449" spans="5:7" ht="15.75">
      <c r="E449" s="203"/>
      <c r="F449" s="203"/>
      <c r="G449" s="204"/>
    </row>
    <row r="450" spans="5:7" ht="15.75">
      <c r="E450" s="203"/>
      <c r="F450" s="203"/>
      <c r="G450" s="204"/>
    </row>
    <row r="451" spans="5:7" ht="15.75">
      <c r="E451" s="203"/>
      <c r="F451" s="203"/>
      <c r="G451" s="204"/>
    </row>
    <row r="452" spans="5:7" ht="15.75">
      <c r="E452" s="203"/>
      <c r="F452" s="203"/>
      <c r="G452" s="204"/>
    </row>
    <row r="453" spans="5:7" ht="15.75">
      <c r="E453" s="203"/>
      <c r="F453" s="203"/>
      <c r="G453" s="204"/>
    </row>
    <row r="454" spans="5:7" ht="15.75">
      <c r="E454" s="203"/>
      <c r="F454" s="203"/>
      <c r="G454" s="204"/>
    </row>
    <row r="455" spans="5:7" ht="15.75">
      <c r="E455" s="203"/>
      <c r="F455" s="203"/>
      <c r="G455" s="204"/>
    </row>
    <row r="456" spans="5:7" ht="15.75">
      <c r="E456" s="203"/>
      <c r="F456" s="203"/>
      <c r="G456" s="204"/>
    </row>
    <row r="457" spans="5:7" ht="15.75">
      <c r="E457" s="203"/>
      <c r="F457" s="203"/>
      <c r="G457" s="204"/>
    </row>
    <row r="458" spans="5:7" ht="15.75">
      <c r="E458" s="203"/>
      <c r="F458" s="203"/>
      <c r="G458" s="204"/>
    </row>
    <row r="459" spans="5:7" ht="15.75">
      <c r="E459" s="203"/>
      <c r="F459" s="203"/>
      <c r="G459" s="204"/>
    </row>
    <row r="460" spans="5:7" ht="15.75">
      <c r="E460" s="203"/>
      <c r="F460" s="203"/>
      <c r="G460" s="204"/>
    </row>
    <row r="461" spans="5:7" ht="15.75">
      <c r="E461" s="203"/>
      <c r="F461" s="203"/>
      <c r="G461" s="204"/>
    </row>
    <row r="462" spans="5:7" ht="15.75">
      <c r="E462" s="203"/>
      <c r="F462" s="203"/>
      <c r="G462" s="204"/>
    </row>
    <row r="463" spans="5:7" ht="15.75">
      <c r="E463" s="203"/>
      <c r="F463" s="203"/>
      <c r="G463" s="204"/>
    </row>
    <row r="464" spans="5:7" ht="15.75">
      <c r="E464" s="203"/>
      <c r="F464" s="203"/>
      <c r="G464" s="204"/>
    </row>
    <row r="465" spans="5:7" ht="15.75">
      <c r="E465" s="203"/>
      <c r="F465" s="203"/>
      <c r="G465" s="204"/>
    </row>
    <row r="466" spans="5:7" ht="15.75">
      <c r="E466" s="203"/>
      <c r="F466" s="203"/>
      <c r="G466" s="204"/>
    </row>
    <row r="467" spans="5:7" ht="15.75">
      <c r="E467" s="203"/>
      <c r="F467" s="203"/>
      <c r="G467" s="204"/>
    </row>
    <row r="468" spans="5:7" ht="15.75">
      <c r="E468" s="203"/>
      <c r="F468" s="203"/>
      <c r="G468" s="204"/>
    </row>
    <row r="469" spans="5:7" ht="15.75">
      <c r="E469" s="203"/>
      <c r="F469" s="203"/>
      <c r="G469" s="204"/>
    </row>
    <row r="470" spans="5:7" ht="15.75">
      <c r="E470" s="203"/>
      <c r="F470" s="203"/>
      <c r="G470" s="204"/>
    </row>
    <row r="471" spans="5:7" ht="15.75">
      <c r="E471" s="203"/>
      <c r="F471" s="203"/>
      <c r="G471" s="204"/>
    </row>
    <row r="472" spans="5:7" ht="15.75">
      <c r="E472" s="203"/>
      <c r="F472" s="203"/>
      <c r="G472" s="204"/>
    </row>
    <row r="473" spans="5:7" ht="15.75">
      <c r="E473" s="203"/>
      <c r="F473" s="203"/>
      <c r="G473" s="204"/>
    </row>
    <row r="474" spans="5:7" ht="15.75">
      <c r="E474" s="203"/>
      <c r="F474" s="203"/>
      <c r="G474" s="204"/>
    </row>
    <row r="475" spans="5:7" ht="15.75">
      <c r="E475" s="203"/>
      <c r="F475" s="203"/>
      <c r="G475" s="204"/>
    </row>
    <row r="476" spans="5:7" ht="15.75">
      <c r="E476" s="203"/>
      <c r="F476" s="203"/>
      <c r="G476" s="204"/>
    </row>
    <row r="477" spans="5:7" ht="15.75">
      <c r="E477" s="203"/>
      <c r="F477" s="203"/>
      <c r="G477" s="204"/>
    </row>
    <row r="478" spans="5:7" ht="15.75">
      <c r="E478" s="203"/>
      <c r="F478" s="203"/>
      <c r="G478" s="204"/>
    </row>
    <row r="479" spans="5:7" ht="15.75">
      <c r="E479" s="203"/>
      <c r="F479" s="203"/>
      <c r="G479" s="204"/>
    </row>
    <row r="480" spans="5:7" ht="15.75">
      <c r="E480" s="203"/>
      <c r="F480" s="203"/>
      <c r="G480" s="204"/>
    </row>
    <row r="481" spans="5:7" ht="15.75">
      <c r="E481" s="203"/>
      <c r="F481" s="203"/>
      <c r="G481" s="204"/>
    </row>
    <row r="482" spans="5:7" ht="15.75">
      <c r="E482" s="203"/>
      <c r="F482" s="203"/>
      <c r="G482" s="204"/>
    </row>
    <row r="483" spans="5:7" ht="15.75">
      <c r="E483" s="203"/>
      <c r="F483" s="203"/>
      <c r="G483" s="204"/>
    </row>
    <row r="484" spans="5:7" ht="15.75">
      <c r="E484" s="203"/>
      <c r="F484" s="203"/>
      <c r="G484" s="204"/>
    </row>
    <row r="485" spans="5:7" ht="15.75">
      <c r="E485" s="203"/>
      <c r="F485" s="203"/>
      <c r="G485" s="204"/>
    </row>
    <row r="486" spans="5:7" ht="15.75">
      <c r="E486" s="203"/>
      <c r="F486" s="203"/>
      <c r="G486" s="204"/>
    </row>
    <row r="487" spans="5:7" ht="15.75">
      <c r="E487" s="203"/>
      <c r="F487" s="203"/>
      <c r="G487" s="204"/>
    </row>
    <row r="488" spans="5:7" ht="15.75">
      <c r="E488" s="203"/>
      <c r="F488" s="203"/>
      <c r="G488" s="204"/>
    </row>
    <row r="489" spans="5:7" ht="15.75">
      <c r="E489" s="203"/>
      <c r="F489" s="203"/>
      <c r="G489" s="204"/>
    </row>
    <row r="490" spans="5:7" ht="15.75">
      <c r="E490" s="203"/>
      <c r="F490" s="203"/>
      <c r="G490" s="204"/>
    </row>
    <row r="491" spans="5:7" ht="15.75">
      <c r="E491" s="203"/>
      <c r="F491" s="203"/>
      <c r="G491" s="204"/>
    </row>
    <row r="492" spans="5:7" ht="15.75">
      <c r="E492" s="203"/>
      <c r="F492" s="203"/>
      <c r="G492" s="204"/>
    </row>
    <row r="493" spans="5:7" ht="15.75">
      <c r="E493" s="203"/>
      <c r="F493" s="203"/>
      <c r="G493" s="204"/>
    </row>
    <row r="494" spans="5:7" ht="15.75">
      <c r="E494" s="203"/>
      <c r="F494" s="203"/>
      <c r="G494" s="204"/>
    </row>
    <row r="495" spans="5:7" ht="15.75">
      <c r="E495" s="203"/>
      <c r="F495" s="203"/>
      <c r="G495" s="204"/>
    </row>
    <row r="496" spans="5:7" ht="15.75">
      <c r="E496" s="203"/>
      <c r="F496" s="203"/>
      <c r="G496" s="204"/>
    </row>
    <row r="497" spans="5:7" ht="15.75">
      <c r="E497" s="203"/>
      <c r="F497" s="203"/>
      <c r="G497" s="204"/>
    </row>
    <row r="498" spans="5:7" ht="15.75">
      <c r="E498" s="203"/>
      <c r="F498" s="203"/>
      <c r="G498" s="204"/>
    </row>
    <row r="499" spans="5:7" ht="15.75">
      <c r="E499" s="203"/>
      <c r="F499" s="203"/>
      <c r="G499" s="204"/>
    </row>
    <row r="500" spans="5:7" ht="15.75">
      <c r="E500" s="203"/>
      <c r="F500" s="203"/>
      <c r="G500" s="204"/>
    </row>
    <row r="501" spans="5:7" ht="15.75">
      <c r="E501" s="203"/>
      <c r="F501" s="203"/>
      <c r="G501" s="204"/>
    </row>
    <row r="502" spans="5:7" ht="15.75">
      <c r="E502" s="203"/>
      <c r="F502" s="203"/>
      <c r="G502" s="204"/>
    </row>
    <row r="503" spans="5:7" ht="15.75">
      <c r="E503" s="203"/>
      <c r="F503" s="203"/>
      <c r="G503" s="204"/>
    </row>
    <row r="504" spans="5:7" ht="15.75">
      <c r="E504" s="203"/>
      <c r="F504" s="203"/>
      <c r="G504" s="204"/>
    </row>
    <row r="505" spans="5:7" ht="15.75">
      <c r="E505" s="203"/>
      <c r="F505" s="203"/>
      <c r="G505" s="204"/>
    </row>
    <row r="506" spans="5:7" ht="15.75">
      <c r="E506" s="203"/>
      <c r="F506" s="203"/>
      <c r="G506" s="204"/>
    </row>
    <row r="507" spans="5:7" ht="15.75">
      <c r="E507" s="203"/>
      <c r="F507" s="203"/>
      <c r="G507" s="204"/>
    </row>
    <row r="508" spans="5:7" ht="15.75">
      <c r="E508" s="203"/>
      <c r="F508" s="203"/>
      <c r="G508" s="204"/>
    </row>
    <row r="509" spans="5:7" ht="15.75">
      <c r="E509" s="203"/>
      <c r="F509" s="203"/>
      <c r="G509" s="204"/>
    </row>
    <row r="510" spans="5:7" ht="15.75">
      <c r="E510" s="203"/>
      <c r="F510" s="203"/>
      <c r="G510" s="204"/>
    </row>
    <row r="511" spans="5:7" ht="15.75">
      <c r="E511" s="203"/>
      <c r="F511" s="203"/>
      <c r="G511" s="204"/>
    </row>
    <row r="512" spans="5:7" ht="15.75">
      <c r="E512" s="203"/>
      <c r="F512" s="203"/>
      <c r="G512" s="204"/>
    </row>
    <row r="513" spans="5:7" ht="15.75">
      <c r="E513" s="203"/>
      <c r="F513" s="203"/>
      <c r="G513" s="204"/>
    </row>
    <row r="514" spans="5:7" ht="15.75">
      <c r="E514" s="203"/>
      <c r="F514" s="203"/>
      <c r="G514" s="204"/>
    </row>
    <row r="515" spans="5:7" ht="15.75">
      <c r="E515" s="203"/>
      <c r="F515" s="203"/>
      <c r="G515" s="204"/>
    </row>
    <row r="516" spans="5:7" ht="15.75">
      <c r="E516" s="203"/>
      <c r="F516" s="203"/>
      <c r="G516" s="204"/>
    </row>
    <row r="517" spans="5:7" ht="15.75">
      <c r="E517" s="203"/>
      <c r="F517" s="203"/>
      <c r="G517" s="204"/>
    </row>
    <row r="518" spans="5:7" ht="15.75">
      <c r="E518" s="203"/>
      <c r="F518" s="203"/>
      <c r="G518" s="204"/>
    </row>
    <row r="519" spans="5:7" ht="15.75">
      <c r="E519" s="203"/>
      <c r="F519" s="203"/>
      <c r="G519" s="204"/>
    </row>
    <row r="520" spans="5:7" ht="15.75">
      <c r="E520" s="203"/>
      <c r="F520" s="203"/>
      <c r="G520" s="204"/>
    </row>
    <row r="521" spans="5:7" ht="15.75">
      <c r="E521" s="203"/>
      <c r="F521" s="203"/>
      <c r="G521" s="204"/>
    </row>
    <row r="522" spans="5:7" ht="15.75">
      <c r="E522" s="203"/>
      <c r="F522" s="203"/>
      <c r="G522" s="204"/>
    </row>
    <row r="523" spans="5:7" ht="15.75">
      <c r="E523" s="203"/>
      <c r="F523" s="203"/>
      <c r="G523" s="204"/>
    </row>
    <row r="524" spans="5:7" ht="15.75">
      <c r="E524" s="203"/>
      <c r="F524" s="203"/>
      <c r="G524" s="204"/>
    </row>
    <row r="525" spans="5:7" ht="15.75">
      <c r="E525" s="203"/>
      <c r="F525" s="203"/>
      <c r="G525" s="204"/>
    </row>
    <row r="526" spans="5:7" ht="15.75">
      <c r="E526" s="203"/>
      <c r="F526" s="203"/>
      <c r="G526" s="204"/>
    </row>
    <row r="527" spans="5:7" ht="15.75">
      <c r="E527" s="203"/>
      <c r="F527" s="203"/>
      <c r="G527" s="204"/>
    </row>
    <row r="528" spans="5:7" ht="15.75">
      <c r="E528" s="203"/>
      <c r="F528" s="203"/>
      <c r="G528" s="204"/>
    </row>
    <row r="529" spans="5:7" ht="15.75">
      <c r="E529" s="203"/>
      <c r="F529" s="203"/>
      <c r="G529" s="204"/>
    </row>
    <row r="530" spans="5:7" ht="15.75">
      <c r="E530" s="203"/>
      <c r="F530" s="203"/>
      <c r="G530" s="204"/>
    </row>
    <row r="531" spans="5:7" ht="15.75">
      <c r="E531" s="203"/>
      <c r="F531" s="203"/>
      <c r="G531" s="204"/>
    </row>
    <row r="532" spans="5:7" ht="15.75">
      <c r="E532" s="203"/>
      <c r="F532" s="203"/>
      <c r="G532" s="204"/>
    </row>
    <row r="533" spans="5:7" ht="15.75">
      <c r="E533" s="203"/>
      <c r="F533" s="203"/>
      <c r="G533" s="204"/>
    </row>
    <row r="534" spans="5:7" ht="15.75">
      <c r="E534" s="203"/>
      <c r="F534" s="203"/>
      <c r="G534" s="204"/>
    </row>
    <row r="535" spans="5:7" ht="15.75">
      <c r="E535" s="203"/>
      <c r="F535" s="203"/>
      <c r="G535" s="204"/>
    </row>
    <row r="536" spans="5:7" ht="15.75">
      <c r="E536" s="203"/>
      <c r="F536" s="203"/>
      <c r="G536" s="204"/>
    </row>
    <row r="537" spans="5:7" ht="15.75">
      <c r="E537" s="203"/>
      <c r="F537" s="203"/>
      <c r="G537" s="204"/>
    </row>
    <row r="538" spans="5:7" ht="15.75">
      <c r="E538" s="203"/>
      <c r="F538" s="203"/>
      <c r="G538" s="204"/>
    </row>
    <row r="539" spans="5:7" ht="15.75">
      <c r="E539" s="203"/>
      <c r="F539" s="203"/>
      <c r="G539" s="204"/>
    </row>
    <row r="540" spans="5:7" ht="15.75">
      <c r="E540" s="203"/>
      <c r="F540" s="203"/>
      <c r="G540" s="204"/>
    </row>
    <row r="541" spans="5:7" ht="15.75">
      <c r="E541" s="203"/>
      <c r="F541" s="203"/>
      <c r="G541" s="204"/>
    </row>
    <row r="542" spans="5:7" ht="15.75">
      <c r="E542" s="203"/>
      <c r="F542" s="203"/>
      <c r="G542" s="204"/>
    </row>
    <row r="543" spans="5:7" ht="15.75">
      <c r="E543" s="203"/>
      <c r="F543" s="203"/>
      <c r="G543" s="204"/>
    </row>
    <row r="544" spans="5:7" ht="15.75">
      <c r="E544" s="203"/>
      <c r="F544" s="203"/>
      <c r="G544" s="204"/>
    </row>
    <row r="545" spans="5:7" ht="15.75">
      <c r="E545" s="203"/>
      <c r="F545" s="203"/>
      <c r="G545" s="204"/>
    </row>
    <row r="546" spans="5:7" ht="15.75">
      <c r="E546" s="203"/>
      <c r="F546" s="203"/>
      <c r="G546" s="204"/>
    </row>
    <row r="547" spans="5:7" ht="15.75">
      <c r="E547" s="203"/>
      <c r="F547" s="203"/>
      <c r="G547" s="204"/>
    </row>
    <row r="548" spans="5:7" ht="15.75">
      <c r="E548" s="203"/>
      <c r="F548" s="203"/>
      <c r="G548" s="204"/>
    </row>
    <row r="549" spans="5:7" ht="15.75">
      <c r="E549" s="203"/>
      <c r="F549" s="203"/>
      <c r="G549" s="204"/>
    </row>
    <row r="550" spans="5:7" ht="15.75">
      <c r="E550" s="203"/>
      <c r="F550" s="203"/>
      <c r="G550" s="204"/>
    </row>
    <row r="551" spans="5:7" ht="15.75">
      <c r="E551" s="203"/>
      <c r="F551" s="203"/>
      <c r="G551" s="204"/>
    </row>
    <row r="552" spans="5:7" ht="15.75">
      <c r="E552" s="203"/>
      <c r="F552" s="203"/>
      <c r="G552" s="204"/>
    </row>
    <row r="553" spans="5:7" ht="15.75">
      <c r="E553" s="203"/>
      <c r="F553" s="203"/>
      <c r="G553" s="204"/>
    </row>
    <row r="554" spans="5:7" ht="15.75">
      <c r="E554" s="203"/>
      <c r="F554" s="203"/>
      <c r="G554" s="204"/>
    </row>
    <row r="555" spans="5:7" ht="15.75">
      <c r="E555" s="203"/>
      <c r="F555" s="203"/>
      <c r="G555" s="204"/>
    </row>
    <row r="556" spans="5:7" ht="15.75">
      <c r="E556" s="203"/>
      <c r="F556" s="203"/>
      <c r="G556" s="204"/>
    </row>
    <row r="557" spans="5:7" ht="15.75">
      <c r="E557" s="203"/>
      <c r="F557" s="203"/>
      <c r="G557" s="204"/>
    </row>
    <row r="558" spans="5:7" ht="15.75">
      <c r="E558" s="203"/>
      <c r="F558" s="203"/>
      <c r="G558" s="204"/>
    </row>
    <row r="559" spans="5:7" ht="15.75">
      <c r="E559" s="203"/>
      <c r="F559" s="203"/>
      <c r="G559" s="204"/>
    </row>
    <row r="560" spans="5:7" ht="15.75">
      <c r="E560" s="203"/>
      <c r="F560" s="203"/>
      <c r="G560" s="204"/>
    </row>
    <row r="561" spans="5:7" ht="15.75">
      <c r="E561" s="203"/>
      <c r="F561" s="203"/>
      <c r="G561" s="204"/>
    </row>
    <row r="562" spans="5:7" ht="15.75">
      <c r="E562" s="203"/>
      <c r="F562" s="203"/>
      <c r="G562" s="204"/>
    </row>
    <row r="563" spans="5:7" ht="15.75">
      <c r="E563" s="203"/>
      <c r="F563" s="203"/>
      <c r="G563" s="204"/>
    </row>
    <row r="564" spans="5:7" ht="15.75">
      <c r="E564" s="203"/>
      <c r="F564" s="203"/>
      <c r="G564" s="204"/>
    </row>
    <row r="565" spans="5:7" ht="15.75">
      <c r="E565" s="203"/>
      <c r="F565" s="203"/>
      <c r="G565" s="204"/>
    </row>
    <row r="566" spans="5:7" ht="15.75">
      <c r="E566" s="203"/>
      <c r="F566" s="203"/>
      <c r="G566" s="204"/>
    </row>
    <row r="567" spans="5:7" ht="15.75">
      <c r="E567" s="203"/>
      <c r="F567" s="203"/>
      <c r="G567" s="204"/>
    </row>
    <row r="568" spans="5:7" ht="15.75">
      <c r="E568" s="203"/>
      <c r="F568" s="203"/>
      <c r="G568" s="204"/>
    </row>
    <row r="569" spans="5:7" ht="15.75">
      <c r="E569" s="203"/>
      <c r="F569" s="203"/>
      <c r="G569" s="204"/>
    </row>
    <row r="570" spans="5:7" ht="15.75">
      <c r="E570" s="203"/>
      <c r="F570" s="203"/>
      <c r="G570" s="204"/>
    </row>
    <row r="571" spans="5:7" ht="15.75">
      <c r="E571" s="203"/>
      <c r="F571" s="203"/>
      <c r="G571" s="204"/>
    </row>
    <row r="572" spans="5:7" ht="15.75">
      <c r="E572" s="203"/>
      <c r="F572" s="203"/>
      <c r="G572" s="204"/>
    </row>
    <row r="573" spans="5:7" ht="15.75">
      <c r="E573" s="203"/>
      <c r="F573" s="203"/>
      <c r="G573" s="204"/>
    </row>
    <row r="574" spans="5:7" ht="15.75">
      <c r="E574" s="203"/>
      <c r="F574" s="203"/>
      <c r="G574" s="204"/>
    </row>
    <row r="575" spans="5:7" ht="15.75">
      <c r="E575" s="203"/>
      <c r="F575" s="203"/>
      <c r="G575" s="204"/>
    </row>
    <row r="576" spans="5:7" ht="15.75">
      <c r="E576" s="203"/>
      <c r="F576" s="203"/>
      <c r="G576" s="204"/>
    </row>
    <row r="577" spans="5:7" ht="15.75">
      <c r="E577" s="203"/>
      <c r="F577" s="203"/>
      <c r="G577" s="204"/>
    </row>
    <row r="578" spans="5:7" ht="15.75">
      <c r="E578" s="203"/>
      <c r="F578" s="203"/>
      <c r="G578" s="204"/>
    </row>
    <row r="579" spans="5:7" ht="15.75">
      <c r="E579" s="203"/>
      <c r="F579" s="203"/>
      <c r="G579" s="204"/>
    </row>
    <row r="580" spans="5:7" ht="15.75">
      <c r="E580" s="203"/>
      <c r="F580" s="203"/>
      <c r="G580" s="204"/>
    </row>
    <row r="581" spans="5:7" ht="15.75">
      <c r="E581" s="203"/>
      <c r="F581" s="203"/>
      <c r="G581" s="204"/>
    </row>
    <row r="582" spans="5:7" ht="15.75">
      <c r="E582" s="203"/>
      <c r="F582" s="203"/>
      <c r="G582" s="204"/>
    </row>
    <row r="583" spans="5:7" ht="15.75">
      <c r="E583" s="203"/>
      <c r="F583" s="203"/>
      <c r="G583" s="204"/>
    </row>
    <row r="584" spans="5:7" ht="15.75">
      <c r="E584" s="203"/>
      <c r="F584" s="203"/>
      <c r="G584" s="204"/>
    </row>
    <row r="585" spans="5:7" ht="15.75">
      <c r="E585" s="203"/>
      <c r="F585" s="203"/>
      <c r="G585" s="204"/>
    </row>
    <row r="586" spans="5:7" ht="15.75">
      <c r="E586" s="203"/>
      <c r="F586" s="203"/>
      <c r="G586" s="204"/>
    </row>
    <row r="587" spans="5:7" ht="15.75">
      <c r="E587" s="203"/>
      <c r="F587" s="203"/>
      <c r="G587" s="204"/>
    </row>
    <row r="588" spans="5:7" ht="15.75">
      <c r="E588" s="203"/>
      <c r="F588" s="203"/>
      <c r="G588" s="204"/>
    </row>
    <row r="589" spans="5:7" ht="15.75">
      <c r="E589" s="203"/>
      <c r="F589" s="203"/>
      <c r="G589" s="204"/>
    </row>
    <row r="590" spans="5:7" ht="15.75">
      <c r="E590" s="203"/>
      <c r="F590" s="203"/>
      <c r="G590" s="204"/>
    </row>
    <row r="591" spans="5:7" ht="15.75">
      <c r="E591" s="203"/>
      <c r="F591" s="203"/>
      <c r="G591" s="204"/>
    </row>
    <row r="592" spans="5:7" ht="15.75">
      <c r="E592" s="203"/>
      <c r="F592" s="203"/>
      <c r="G592" s="204"/>
    </row>
    <row r="593" spans="5:7" ht="15.75">
      <c r="E593" s="203"/>
      <c r="F593" s="203"/>
      <c r="G593" s="204"/>
    </row>
    <row r="594" spans="5:7" ht="15.75">
      <c r="E594" s="203"/>
      <c r="F594" s="203"/>
      <c r="G594" s="204"/>
    </row>
    <row r="595" spans="5:7" ht="15.75">
      <c r="E595" s="203"/>
      <c r="F595" s="203"/>
      <c r="G595" s="204"/>
    </row>
    <row r="596" spans="5:7" ht="15.75">
      <c r="E596" s="203"/>
      <c r="F596" s="203"/>
      <c r="G596" s="204"/>
    </row>
    <row r="597" spans="5:7" ht="15.75">
      <c r="E597" s="203"/>
      <c r="F597" s="203"/>
      <c r="G597" s="204"/>
    </row>
    <row r="598" spans="5:7" ht="15.75">
      <c r="E598" s="203"/>
      <c r="F598" s="203"/>
      <c r="G598" s="204"/>
    </row>
    <row r="599" spans="5:7" ht="15.75">
      <c r="E599" s="203"/>
      <c r="F599" s="203"/>
      <c r="G599" s="204"/>
    </row>
    <row r="600" spans="5:7" ht="15.75">
      <c r="E600" s="203"/>
      <c r="F600" s="203"/>
      <c r="G600" s="204"/>
    </row>
    <row r="601" spans="5:7" ht="15.75">
      <c r="E601" s="203"/>
      <c r="F601" s="203"/>
      <c r="G601" s="204"/>
    </row>
    <row r="602" spans="5:7" ht="15.75">
      <c r="E602" s="203"/>
      <c r="F602" s="203"/>
      <c r="G602" s="204"/>
    </row>
    <row r="603" spans="5:7" ht="15.75">
      <c r="E603" s="203"/>
      <c r="F603" s="203"/>
      <c r="G603" s="204"/>
    </row>
    <row r="604" spans="5:7" ht="15.75">
      <c r="E604" s="203"/>
      <c r="F604" s="203"/>
      <c r="G604" s="204"/>
    </row>
    <row r="605" spans="5:7" ht="15.75">
      <c r="E605" s="203"/>
      <c r="F605" s="203"/>
      <c r="G605" s="204"/>
    </row>
    <row r="606" spans="5:7" ht="15.75">
      <c r="E606" s="203"/>
      <c r="F606" s="203"/>
      <c r="G606" s="204"/>
    </row>
    <row r="607" spans="5:7" ht="15.75">
      <c r="E607" s="203"/>
      <c r="F607" s="203"/>
      <c r="G607" s="204"/>
    </row>
    <row r="608" spans="5:7" ht="15.75">
      <c r="E608" s="203"/>
      <c r="F608" s="203"/>
      <c r="G608" s="204"/>
    </row>
    <row r="609" spans="5:7" ht="15.75">
      <c r="E609" s="203"/>
      <c r="F609" s="203"/>
      <c r="G609" s="204"/>
    </row>
    <row r="610" spans="5:7" ht="15.75">
      <c r="E610" s="203"/>
      <c r="F610" s="203"/>
      <c r="G610" s="204"/>
    </row>
    <row r="611" spans="5:7" ht="15.75">
      <c r="E611" s="203"/>
      <c r="F611" s="203"/>
      <c r="G611" s="204"/>
    </row>
    <row r="612" spans="5:7" ht="15.75">
      <c r="E612" s="203"/>
      <c r="F612" s="203"/>
      <c r="G612" s="204"/>
    </row>
    <row r="613" spans="5:7" ht="15.75">
      <c r="E613" s="203"/>
      <c r="F613" s="203"/>
      <c r="G613" s="204"/>
    </row>
    <row r="614" spans="5:7" ht="15.75">
      <c r="E614" s="203"/>
      <c r="F614" s="203"/>
      <c r="G614" s="204"/>
    </row>
    <row r="615" spans="5:7" ht="15.75">
      <c r="E615" s="203"/>
      <c r="F615" s="203"/>
      <c r="G615" s="204"/>
    </row>
    <row r="616" spans="5:7" ht="15.75">
      <c r="E616" s="203"/>
      <c r="F616" s="203"/>
      <c r="G616" s="204"/>
    </row>
    <row r="617" spans="5:7" ht="15.75">
      <c r="E617" s="203"/>
      <c r="F617" s="203"/>
      <c r="G617" s="204"/>
    </row>
    <row r="618" spans="5:7" ht="15.75">
      <c r="E618" s="203"/>
      <c r="F618" s="203"/>
      <c r="G618" s="204"/>
    </row>
    <row r="619" spans="5:7" ht="15.75">
      <c r="E619" s="203"/>
      <c r="F619" s="203"/>
      <c r="G619" s="204"/>
    </row>
    <row r="620" spans="5:7" ht="15.75">
      <c r="E620" s="203"/>
      <c r="F620" s="203"/>
      <c r="G620" s="204"/>
    </row>
    <row r="621" spans="5:7" ht="15.75">
      <c r="E621" s="203"/>
      <c r="F621" s="203"/>
      <c r="G621" s="204"/>
    </row>
    <row r="622" spans="5:7" ht="15.75">
      <c r="E622" s="203"/>
      <c r="F622" s="203"/>
      <c r="G622" s="204"/>
    </row>
    <row r="623" spans="5:7" ht="15.75">
      <c r="E623" s="203"/>
      <c r="F623" s="203"/>
      <c r="G623" s="204"/>
    </row>
    <row r="624" spans="5:7" ht="15.75">
      <c r="E624" s="203"/>
      <c r="F624" s="203"/>
      <c r="G624" s="204"/>
    </row>
    <row r="625" spans="5:7" ht="15.75">
      <c r="E625" s="203"/>
      <c r="F625" s="203"/>
      <c r="G625" s="204"/>
    </row>
    <row r="626" spans="5:7" ht="15.75">
      <c r="E626" s="203"/>
      <c r="F626" s="203"/>
      <c r="G626" s="204"/>
    </row>
    <row r="627" spans="5:7" ht="15.75">
      <c r="E627" s="203"/>
      <c r="F627" s="203"/>
      <c r="G627" s="204"/>
    </row>
    <row r="628" spans="5:7" ht="15.75">
      <c r="E628" s="203"/>
      <c r="F628" s="203"/>
      <c r="G628" s="204"/>
    </row>
    <row r="629" spans="5:7" ht="15.75">
      <c r="E629" s="203"/>
      <c r="F629" s="203"/>
      <c r="G629" s="204"/>
    </row>
    <row r="630" spans="5:7" ht="15.75">
      <c r="E630" s="203"/>
      <c r="F630" s="203"/>
      <c r="G630" s="204"/>
    </row>
    <row r="631" spans="5:7" ht="15.75">
      <c r="E631" s="203"/>
      <c r="F631" s="203"/>
      <c r="G631" s="204"/>
    </row>
    <row r="632" spans="5:7" ht="15.75">
      <c r="E632" s="203"/>
      <c r="F632" s="203"/>
      <c r="G632" s="204"/>
    </row>
    <row r="633" spans="5:7" ht="15.75">
      <c r="E633" s="203"/>
      <c r="F633" s="203"/>
      <c r="G633" s="204"/>
    </row>
    <row r="634" spans="5:7" ht="15.75">
      <c r="E634" s="203"/>
      <c r="F634" s="203"/>
      <c r="G634" s="204"/>
    </row>
    <row r="635" spans="5:7" ht="15.75">
      <c r="E635" s="203"/>
      <c r="F635" s="203"/>
      <c r="G635" s="204"/>
    </row>
    <row r="636" spans="5:7" ht="15.75">
      <c r="E636" s="203"/>
      <c r="F636" s="203"/>
      <c r="G636" s="204"/>
    </row>
    <row r="637" spans="5:7" ht="15.75">
      <c r="E637" s="203"/>
      <c r="F637" s="203"/>
      <c r="G637" s="204"/>
    </row>
    <row r="638" spans="5:7" ht="15.75">
      <c r="E638" s="203"/>
      <c r="F638" s="203"/>
      <c r="G638" s="204"/>
    </row>
    <row r="639" spans="5:7" ht="15.75">
      <c r="E639" s="203"/>
      <c r="F639" s="203"/>
      <c r="G639" s="204"/>
    </row>
    <row r="640" spans="5:7" ht="15.75">
      <c r="E640" s="203"/>
      <c r="F640" s="203"/>
      <c r="G640" s="204"/>
    </row>
    <row r="641" spans="5:7" ht="15.75">
      <c r="E641" s="203"/>
      <c r="F641" s="203"/>
      <c r="G641" s="204"/>
    </row>
    <row r="642" spans="5:7" ht="15.75">
      <c r="E642" s="203"/>
      <c r="F642" s="203"/>
      <c r="G642" s="204"/>
    </row>
    <row r="643" spans="5:7" ht="15.75">
      <c r="E643" s="203"/>
      <c r="F643" s="203"/>
      <c r="G643" s="204"/>
    </row>
    <row r="644" spans="5:7" ht="15.75">
      <c r="E644" s="203"/>
      <c r="F644" s="203"/>
      <c r="G644" s="204"/>
    </row>
    <row r="645" spans="5:7" ht="15.75">
      <c r="E645" s="203"/>
      <c r="F645" s="203"/>
      <c r="G645" s="204"/>
    </row>
    <row r="646" spans="5:7" ht="15.75">
      <c r="E646" s="203"/>
      <c r="F646" s="203"/>
      <c r="G646" s="204"/>
    </row>
    <row r="647" spans="5:7" ht="15.75">
      <c r="E647" s="203"/>
      <c r="F647" s="203"/>
      <c r="G647" s="204"/>
    </row>
    <row r="648" spans="5:7" ht="15.75">
      <c r="E648" s="203"/>
      <c r="F648" s="203"/>
      <c r="G648" s="204"/>
    </row>
    <row r="649" spans="5:7" ht="15.75">
      <c r="E649" s="203"/>
      <c r="F649" s="203"/>
      <c r="G649" s="204"/>
    </row>
    <row r="650" spans="5:7" ht="15.75">
      <c r="E650" s="203"/>
      <c r="F650" s="203"/>
      <c r="G650" s="204"/>
    </row>
    <row r="651" spans="5:7" ht="15.75">
      <c r="E651" s="203"/>
      <c r="F651" s="203"/>
      <c r="G651" s="204"/>
    </row>
    <row r="652" spans="5:7" ht="15.75">
      <c r="E652" s="203"/>
      <c r="F652" s="203"/>
      <c r="G652" s="204"/>
    </row>
    <row r="653" spans="5:7" ht="15.75">
      <c r="E653" s="203"/>
      <c r="F653" s="203"/>
      <c r="G653" s="204"/>
    </row>
    <row r="654" spans="5:7" ht="15.75">
      <c r="E654" s="203"/>
      <c r="F654" s="203"/>
      <c r="G654" s="204"/>
    </row>
    <row r="655" spans="5:7" ht="15.75">
      <c r="E655" s="203"/>
      <c r="F655" s="203"/>
      <c r="G655" s="204"/>
    </row>
    <row r="656" spans="5:7" ht="15.75">
      <c r="E656" s="203"/>
      <c r="F656" s="203"/>
      <c r="G656" s="204"/>
    </row>
    <row r="657" spans="5:7" ht="15.75">
      <c r="E657" s="203"/>
      <c r="F657" s="203"/>
      <c r="G657" s="204"/>
    </row>
    <row r="658" spans="5:7" ht="15.75">
      <c r="E658" s="203"/>
      <c r="F658" s="203"/>
      <c r="G658" s="204"/>
    </row>
    <row r="659" spans="5:7" ht="15.75">
      <c r="E659" s="203"/>
      <c r="F659" s="203"/>
      <c r="G659" s="204"/>
    </row>
    <row r="660" spans="5:7" ht="15.75">
      <c r="E660" s="203"/>
      <c r="F660" s="203"/>
      <c r="G660" s="204"/>
    </row>
    <row r="661" spans="5:7" ht="15.75">
      <c r="E661" s="203"/>
      <c r="F661" s="203"/>
      <c r="G661" s="204"/>
    </row>
    <row r="662" spans="5:7" ht="15.75">
      <c r="E662" s="203"/>
      <c r="F662" s="203"/>
      <c r="G662" s="204"/>
    </row>
    <row r="663" spans="5:7" ht="15.75">
      <c r="E663" s="203"/>
      <c r="F663" s="203"/>
      <c r="G663" s="204"/>
    </row>
    <row r="664" spans="5:7" ht="15.75">
      <c r="E664" s="203"/>
      <c r="F664" s="203"/>
      <c r="G664" s="204"/>
    </row>
    <row r="665" spans="5:7" ht="15.75">
      <c r="E665" s="203"/>
      <c r="F665" s="203"/>
      <c r="G665" s="204"/>
    </row>
    <row r="666" spans="5:7" ht="15.75">
      <c r="E666" s="203"/>
      <c r="F666" s="203"/>
      <c r="G666" s="204"/>
    </row>
    <row r="667" spans="5:7" ht="15.75">
      <c r="E667" s="203"/>
      <c r="F667" s="203"/>
      <c r="G667" s="204"/>
    </row>
    <row r="668" spans="5:7" ht="15.75">
      <c r="E668" s="203"/>
      <c r="F668" s="203"/>
      <c r="G668" s="204"/>
    </row>
    <row r="669" spans="5:7" ht="15.75">
      <c r="E669" s="203"/>
      <c r="F669" s="203"/>
      <c r="G669" s="204"/>
    </row>
    <row r="670" spans="5:7" ht="15.75">
      <c r="E670" s="203"/>
      <c r="F670" s="203"/>
      <c r="G670" s="204"/>
    </row>
    <row r="671" spans="5:7" ht="15.75">
      <c r="E671" s="203"/>
      <c r="F671" s="203"/>
      <c r="G671" s="204"/>
    </row>
    <row r="672" spans="5:7" ht="15.75">
      <c r="E672" s="203"/>
      <c r="F672" s="203"/>
      <c r="G672" s="204"/>
    </row>
    <row r="673" spans="5:7" ht="15.75">
      <c r="E673" s="203"/>
      <c r="F673" s="203"/>
      <c r="G673" s="204"/>
    </row>
    <row r="674" spans="5:7" ht="15.75">
      <c r="E674" s="203"/>
      <c r="F674" s="203"/>
      <c r="G674" s="204"/>
    </row>
    <row r="675" spans="5:7" ht="15.75">
      <c r="E675" s="203"/>
      <c r="F675" s="203"/>
      <c r="G675" s="204"/>
    </row>
    <row r="676" spans="5:7" ht="15.75">
      <c r="E676" s="203"/>
      <c r="F676" s="203"/>
      <c r="G676" s="204"/>
    </row>
    <row r="677" spans="5:7" ht="15.75">
      <c r="E677" s="203"/>
      <c r="F677" s="203"/>
      <c r="G677" s="204"/>
    </row>
    <row r="678" spans="5:7" ht="15.75">
      <c r="E678" s="203"/>
      <c r="F678" s="203"/>
      <c r="G678" s="204"/>
    </row>
    <row r="679" spans="5:7" ht="15.75">
      <c r="E679" s="203"/>
      <c r="F679" s="203"/>
      <c r="G679" s="204"/>
    </row>
    <row r="680" spans="5:7" ht="15.75">
      <c r="E680" s="203"/>
      <c r="F680" s="203"/>
      <c r="G680" s="204"/>
    </row>
    <row r="681" spans="5:7" ht="15.75">
      <c r="E681" s="203"/>
      <c r="F681" s="203"/>
      <c r="G681" s="204"/>
    </row>
    <row r="682" spans="5:7" ht="15.75">
      <c r="E682" s="203"/>
      <c r="F682" s="203"/>
      <c r="G682" s="204"/>
    </row>
    <row r="683" spans="5:7" ht="15.75">
      <c r="E683" s="203"/>
      <c r="F683" s="203"/>
      <c r="G683" s="204"/>
    </row>
    <row r="684" spans="5:7" ht="15.75">
      <c r="E684" s="203"/>
      <c r="F684" s="203"/>
      <c r="G684" s="204"/>
    </row>
    <row r="685" spans="5:7" ht="15.75">
      <c r="E685" s="203"/>
      <c r="F685" s="203"/>
      <c r="G685" s="204"/>
    </row>
    <row r="686" spans="5:7" ht="15.75">
      <c r="E686" s="203"/>
      <c r="F686" s="203"/>
      <c r="G686" s="204"/>
    </row>
    <row r="687" spans="5:7" ht="15.75">
      <c r="E687" s="203"/>
      <c r="F687" s="203"/>
      <c r="G687" s="204"/>
    </row>
    <row r="688" spans="5:7" ht="15.75">
      <c r="E688" s="203"/>
      <c r="F688" s="203"/>
      <c r="G688" s="204"/>
    </row>
    <row r="689" spans="5:7" ht="15.75">
      <c r="E689" s="203"/>
      <c r="F689" s="203"/>
      <c r="G689" s="204"/>
    </row>
    <row r="690" spans="5:7" ht="15.75">
      <c r="E690" s="203"/>
      <c r="F690" s="203"/>
      <c r="G690" s="204"/>
    </row>
    <row r="691" spans="5:7" ht="15.75">
      <c r="E691" s="203"/>
      <c r="F691" s="203"/>
      <c r="G691" s="204"/>
    </row>
    <row r="692" spans="5:7" ht="15.75">
      <c r="E692" s="203"/>
      <c r="F692" s="203"/>
      <c r="G692" s="204"/>
    </row>
    <row r="693" spans="5:7" ht="15.75">
      <c r="E693" s="203"/>
      <c r="F693" s="203"/>
      <c r="G693" s="204"/>
    </row>
    <row r="694" spans="5:7" ht="15.75">
      <c r="E694" s="203"/>
      <c r="F694" s="203"/>
      <c r="G694" s="204"/>
    </row>
    <row r="695" spans="5:7" ht="15.75">
      <c r="E695" s="203"/>
      <c r="F695" s="203"/>
      <c r="G695" s="204"/>
    </row>
    <row r="696" spans="5:7" ht="15.75">
      <c r="E696" s="203"/>
      <c r="F696" s="203"/>
      <c r="G696" s="204"/>
    </row>
    <row r="697" spans="5:7" ht="15.75">
      <c r="E697" s="203"/>
      <c r="F697" s="203"/>
      <c r="G697" s="204"/>
    </row>
    <row r="698" spans="5:7" ht="15.75">
      <c r="E698" s="203"/>
      <c r="F698" s="203"/>
      <c r="G698" s="204"/>
    </row>
    <row r="699" spans="5:7" ht="15.75">
      <c r="E699" s="203"/>
      <c r="F699" s="203"/>
      <c r="G699" s="204"/>
    </row>
    <row r="700" spans="5:7" ht="15.75">
      <c r="E700" s="203"/>
      <c r="F700" s="203"/>
      <c r="G700" s="204"/>
    </row>
    <row r="701" spans="5:7" ht="15.75">
      <c r="E701" s="203"/>
      <c r="F701" s="203"/>
      <c r="G701" s="204"/>
    </row>
    <row r="702" spans="5:7" ht="15.75">
      <c r="E702" s="203"/>
      <c r="F702" s="203"/>
      <c r="G702" s="204"/>
    </row>
    <row r="703" spans="5:7" ht="15.75">
      <c r="E703" s="203"/>
      <c r="F703" s="203"/>
      <c r="G703" s="204"/>
    </row>
    <row r="704" spans="5:7" ht="15.75">
      <c r="E704" s="203"/>
      <c r="F704" s="203"/>
      <c r="G704" s="204"/>
    </row>
    <row r="705" spans="5:7" ht="15.75">
      <c r="E705" s="203"/>
      <c r="F705" s="203"/>
      <c r="G705" s="204"/>
    </row>
    <row r="706" spans="5:7" ht="15.75">
      <c r="E706" s="203"/>
      <c r="F706" s="203"/>
      <c r="G706" s="204"/>
    </row>
    <row r="707" spans="5:7" ht="15.75">
      <c r="E707" s="203"/>
      <c r="F707" s="203"/>
      <c r="G707" s="204"/>
    </row>
    <row r="708" spans="5:7" ht="15.75">
      <c r="E708" s="203"/>
      <c r="F708" s="203"/>
      <c r="G708" s="204"/>
    </row>
    <row r="709" spans="5:7" ht="15.75">
      <c r="E709" s="203"/>
      <c r="F709" s="203"/>
      <c r="G709" s="204"/>
    </row>
    <row r="710" spans="5:7" ht="15.75">
      <c r="E710" s="203"/>
      <c r="F710" s="203"/>
      <c r="G710" s="204"/>
    </row>
    <row r="711" spans="5:7" ht="15.75">
      <c r="E711" s="203"/>
      <c r="F711" s="203"/>
      <c r="G711" s="204"/>
    </row>
    <row r="712" spans="5:7" ht="15.75">
      <c r="E712" s="203"/>
      <c r="F712" s="203"/>
      <c r="G712" s="204"/>
    </row>
    <row r="713" spans="5:7" ht="15.75">
      <c r="E713" s="203"/>
      <c r="F713" s="203"/>
      <c r="G713" s="204"/>
    </row>
    <row r="714" spans="5:7" ht="15.75">
      <c r="E714" s="203"/>
      <c r="F714" s="203"/>
      <c r="G714" s="204"/>
    </row>
    <row r="715" spans="5:7" ht="15.75">
      <c r="E715" s="203"/>
      <c r="F715" s="203"/>
      <c r="G715" s="204"/>
    </row>
    <row r="716" spans="5:7" ht="15.75">
      <c r="E716" s="203"/>
      <c r="F716" s="203"/>
      <c r="G716" s="204"/>
    </row>
    <row r="717" spans="5:7" ht="15.75">
      <c r="E717" s="203"/>
      <c r="F717" s="203"/>
      <c r="G717" s="204"/>
    </row>
    <row r="718" spans="5:7" ht="15.75">
      <c r="E718" s="203"/>
      <c r="F718" s="203"/>
      <c r="G718" s="204"/>
    </row>
    <row r="719" spans="5:7" ht="15.75">
      <c r="E719" s="203"/>
      <c r="F719" s="203"/>
      <c r="G719" s="204"/>
    </row>
    <row r="720" spans="5:7" ht="15.75">
      <c r="E720" s="203"/>
      <c r="F720" s="203"/>
      <c r="G720" s="204"/>
    </row>
    <row r="721" spans="5:7" ht="15.75">
      <c r="E721" s="203"/>
      <c r="F721" s="203"/>
      <c r="G721" s="204"/>
    </row>
    <row r="722" spans="5:7" ht="15.75">
      <c r="E722" s="203"/>
      <c r="F722" s="203"/>
      <c r="G722" s="204"/>
    </row>
    <row r="723" spans="5:7" ht="15.75">
      <c r="E723" s="203"/>
      <c r="F723" s="203"/>
      <c r="G723" s="204"/>
    </row>
    <row r="724" spans="5:7" ht="15.75">
      <c r="E724" s="203"/>
      <c r="F724" s="203"/>
      <c r="G724" s="204"/>
    </row>
    <row r="725" spans="5:7" ht="15.75">
      <c r="E725" s="203"/>
      <c r="F725" s="203"/>
      <c r="G725" s="204"/>
    </row>
    <row r="726" spans="5:7" ht="15.75">
      <c r="E726" s="203"/>
      <c r="F726" s="203"/>
      <c r="G726" s="204"/>
    </row>
    <row r="727" spans="5:7" ht="15.75">
      <c r="E727" s="203"/>
      <c r="F727" s="203"/>
      <c r="G727" s="204"/>
    </row>
    <row r="728" spans="5:7" ht="15.75">
      <c r="E728" s="203"/>
      <c r="F728" s="203"/>
      <c r="G728" s="204"/>
    </row>
    <row r="729" spans="5:7" ht="15.75">
      <c r="E729" s="203"/>
      <c r="F729" s="203"/>
      <c r="G729" s="204"/>
    </row>
    <row r="730" spans="5:7" ht="15.75">
      <c r="E730" s="203"/>
      <c r="F730" s="203"/>
      <c r="G730" s="204"/>
    </row>
    <row r="731" spans="5:7" ht="15.75">
      <c r="E731" s="203"/>
      <c r="F731" s="203"/>
      <c r="G731" s="204"/>
    </row>
    <row r="732" spans="5:7" ht="15.75">
      <c r="E732" s="203"/>
      <c r="F732" s="203"/>
      <c r="G732" s="204"/>
    </row>
    <row r="733" spans="5:7" ht="15.75">
      <c r="E733" s="203"/>
      <c r="F733" s="203"/>
      <c r="G733" s="204"/>
    </row>
    <row r="734" spans="5:7" ht="15.75">
      <c r="E734" s="203"/>
      <c r="F734" s="203"/>
      <c r="G734" s="204"/>
    </row>
    <row r="735" spans="5:7" ht="15.75">
      <c r="E735" s="203"/>
      <c r="F735" s="203"/>
      <c r="G735" s="204"/>
    </row>
    <row r="736" spans="5:7" ht="15.75">
      <c r="E736" s="203"/>
      <c r="F736" s="203"/>
      <c r="G736" s="204"/>
    </row>
    <row r="737" spans="5:7" ht="15.75">
      <c r="E737" s="203"/>
      <c r="F737" s="203"/>
      <c r="G737" s="204"/>
    </row>
    <row r="738" spans="5:7" ht="15.75">
      <c r="E738" s="203"/>
      <c r="F738" s="203"/>
      <c r="G738" s="204"/>
    </row>
    <row r="739" spans="5:7" ht="15.75">
      <c r="E739" s="203"/>
      <c r="F739" s="203"/>
      <c r="G739" s="204"/>
    </row>
    <row r="740" spans="5:7" ht="15.75">
      <c r="E740" s="203"/>
      <c r="F740" s="203"/>
      <c r="G740" s="204"/>
    </row>
    <row r="741" spans="5:7" ht="15.75">
      <c r="E741" s="203"/>
      <c r="F741" s="203"/>
      <c r="G741" s="204"/>
    </row>
    <row r="742" spans="5:7" ht="15.75">
      <c r="E742" s="203"/>
      <c r="F742" s="203"/>
      <c r="G742" s="204"/>
    </row>
    <row r="743" spans="5:7" ht="15.75">
      <c r="E743" s="203"/>
      <c r="F743" s="203"/>
      <c r="G743" s="204"/>
    </row>
    <row r="744" spans="5:7" ht="15.75">
      <c r="E744" s="203"/>
      <c r="F744" s="203"/>
      <c r="G744" s="204"/>
    </row>
    <row r="745" spans="5:7" ht="15.75">
      <c r="E745" s="203"/>
      <c r="F745" s="203"/>
      <c r="G745" s="204"/>
    </row>
    <row r="746" spans="5:7" ht="15.75">
      <c r="E746" s="203"/>
      <c r="F746" s="203"/>
      <c r="G746" s="204"/>
    </row>
    <row r="747" spans="5:7" ht="15.75">
      <c r="E747" s="203"/>
      <c r="F747" s="203"/>
      <c r="G747" s="204"/>
    </row>
    <row r="748" spans="5:7" ht="15.75">
      <c r="E748" s="203"/>
      <c r="F748" s="203"/>
      <c r="G748" s="204"/>
    </row>
    <row r="749" spans="5:7" ht="15.75">
      <c r="E749" s="203"/>
      <c r="F749" s="203"/>
      <c r="G749" s="204"/>
    </row>
    <row r="750" spans="5:7" ht="15.75">
      <c r="E750" s="203"/>
      <c r="F750" s="203"/>
      <c r="G750" s="204"/>
    </row>
    <row r="751" spans="5:7" ht="15.75">
      <c r="E751" s="203"/>
      <c r="F751" s="203"/>
      <c r="G751" s="204"/>
    </row>
    <row r="752" spans="5:7" ht="15.75">
      <c r="E752" s="203"/>
      <c r="F752" s="203"/>
      <c r="G752" s="204"/>
    </row>
    <row r="753" spans="5:7" ht="15.75">
      <c r="E753" s="203"/>
      <c r="F753" s="203"/>
      <c r="G753" s="204"/>
    </row>
    <row r="754" spans="5:7" ht="15.75">
      <c r="E754" s="203"/>
      <c r="F754" s="203"/>
      <c r="G754" s="204"/>
    </row>
    <row r="755" spans="5:7" ht="15.75">
      <c r="E755" s="203"/>
      <c r="F755" s="203"/>
      <c r="G755" s="204"/>
    </row>
    <row r="756" spans="5:7" ht="15.75">
      <c r="E756" s="203"/>
      <c r="F756" s="203"/>
      <c r="G756" s="204"/>
    </row>
    <row r="757" spans="5:7" ht="15.75">
      <c r="E757" s="203"/>
      <c r="F757" s="203"/>
      <c r="G757" s="204"/>
    </row>
    <row r="758" spans="5:7" ht="15.75">
      <c r="E758" s="203"/>
      <c r="F758" s="203"/>
      <c r="G758" s="204"/>
    </row>
    <row r="759" spans="5:7" ht="15.75">
      <c r="E759" s="203"/>
      <c r="F759" s="203"/>
      <c r="G759" s="204"/>
    </row>
    <row r="760" spans="5:7" ht="15.75">
      <c r="E760" s="203"/>
      <c r="F760" s="203"/>
      <c r="G760" s="204"/>
    </row>
    <row r="761" spans="5:7" ht="15.75">
      <c r="E761" s="203"/>
      <c r="F761" s="203"/>
      <c r="G761" s="204"/>
    </row>
    <row r="762" spans="5:7" ht="15.75">
      <c r="E762" s="203"/>
      <c r="F762" s="203"/>
      <c r="G762" s="204"/>
    </row>
    <row r="763" spans="5:7" ht="15.75">
      <c r="E763" s="203"/>
      <c r="F763" s="203"/>
      <c r="G763" s="204"/>
    </row>
    <row r="764" spans="5:7" ht="15.75">
      <c r="E764" s="203"/>
      <c r="F764" s="203"/>
      <c r="G764" s="204"/>
    </row>
    <row r="765" spans="5:7" ht="15.75">
      <c r="E765" s="203"/>
      <c r="F765" s="203"/>
      <c r="G765" s="204"/>
    </row>
    <row r="766" spans="5:7" ht="15.75">
      <c r="E766" s="203"/>
      <c r="F766" s="203"/>
      <c r="G766" s="204"/>
    </row>
    <row r="767" spans="5:7" ht="15.75">
      <c r="E767" s="203"/>
      <c r="F767" s="203"/>
      <c r="G767" s="204"/>
    </row>
    <row r="768" spans="5:7" ht="15.75">
      <c r="E768" s="203"/>
      <c r="F768" s="203"/>
      <c r="G768" s="204"/>
    </row>
    <row r="769" spans="5:7" ht="15.75">
      <c r="E769" s="203"/>
      <c r="F769" s="203"/>
      <c r="G769" s="204"/>
    </row>
    <row r="770" spans="5:7" ht="15.75">
      <c r="E770" s="203"/>
      <c r="F770" s="203"/>
      <c r="G770" s="204"/>
    </row>
    <row r="771" spans="5:7" ht="15.75">
      <c r="E771" s="203"/>
      <c r="F771" s="203"/>
      <c r="G771" s="204"/>
    </row>
    <row r="772" spans="5:7" ht="15.75">
      <c r="E772" s="203"/>
      <c r="F772" s="203"/>
      <c r="G772" s="204"/>
    </row>
    <row r="773" spans="5:7" ht="15.75">
      <c r="E773" s="203"/>
      <c r="F773" s="203"/>
      <c r="G773" s="204"/>
    </row>
    <row r="774" spans="5:7" ht="15.75">
      <c r="E774" s="203"/>
      <c r="F774" s="203"/>
      <c r="G774" s="204"/>
    </row>
    <row r="775" spans="5:7" ht="15.75">
      <c r="E775" s="203"/>
      <c r="F775" s="203"/>
      <c r="G775" s="204"/>
    </row>
    <row r="776" spans="5:7" ht="15.75">
      <c r="E776" s="203"/>
      <c r="F776" s="203"/>
      <c r="G776" s="204"/>
    </row>
    <row r="777" spans="5:7" ht="15.75">
      <c r="E777" s="203"/>
      <c r="F777" s="203"/>
      <c r="G777" s="204"/>
    </row>
    <row r="778" spans="5:7" ht="15.75">
      <c r="E778" s="203"/>
      <c r="F778" s="203"/>
      <c r="G778" s="204"/>
    </row>
    <row r="779" spans="5:7" ht="15.75">
      <c r="E779" s="203"/>
      <c r="F779" s="203"/>
      <c r="G779" s="204"/>
    </row>
    <row r="780" spans="5:7" ht="15.75">
      <c r="E780" s="203"/>
      <c r="F780" s="203"/>
      <c r="G780" s="204"/>
    </row>
    <row r="781" spans="5:7" ht="15.75">
      <c r="E781" s="203"/>
      <c r="F781" s="203"/>
      <c r="G781" s="204"/>
    </row>
    <row r="782" spans="5:7" ht="15.75">
      <c r="E782" s="203"/>
      <c r="F782" s="203"/>
      <c r="G782" s="204"/>
    </row>
    <row r="783" spans="5:7" ht="15.75">
      <c r="E783" s="203"/>
      <c r="F783" s="203"/>
      <c r="G783" s="204"/>
    </row>
    <row r="784" spans="5:7" ht="15.75">
      <c r="E784" s="203"/>
      <c r="F784" s="203"/>
      <c r="G784" s="204"/>
    </row>
    <row r="785" spans="5:7" ht="15.75">
      <c r="E785" s="203"/>
      <c r="F785" s="203"/>
      <c r="G785" s="204"/>
    </row>
    <row r="786" spans="5:7" ht="15.75">
      <c r="E786" s="203"/>
      <c r="F786" s="203"/>
      <c r="G786" s="204"/>
    </row>
    <row r="787" spans="5:7" ht="15.75">
      <c r="E787" s="203"/>
      <c r="F787" s="203"/>
      <c r="G787" s="204"/>
    </row>
    <row r="788" spans="5:7" ht="15.75">
      <c r="E788" s="203"/>
      <c r="F788" s="203"/>
      <c r="G788" s="204"/>
    </row>
    <row r="789" spans="5:7" ht="15.75">
      <c r="E789" s="203"/>
      <c r="F789" s="203"/>
      <c r="G789" s="204"/>
    </row>
    <row r="790" spans="5:7" ht="15.75">
      <c r="E790" s="203"/>
      <c r="F790" s="203"/>
      <c r="G790" s="204"/>
    </row>
    <row r="791" spans="5:7" ht="15.75">
      <c r="E791" s="203"/>
      <c r="F791" s="203"/>
      <c r="G791" s="204"/>
    </row>
    <row r="792" spans="5:7" ht="15.75">
      <c r="E792" s="203"/>
      <c r="F792" s="203"/>
      <c r="G792" s="204"/>
    </row>
    <row r="793" spans="5:7" ht="15.75">
      <c r="E793" s="203"/>
      <c r="F793" s="203"/>
      <c r="G793" s="204"/>
    </row>
    <row r="794" spans="5:7" ht="15.75">
      <c r="E794" s="203"/>
      <c r="F794" s="203"/>
      <c r="G794" s="204"/>
    </row>
    <row r="795" spans="5:7" ht="15.75">
      <c r="E795" s="203"/>
      <c r="F795" s="203"/>
      <c r="G795" s="204"/>
    </row>
    <row r="796" spans="5:7" ht="15.75">
      <c r="E796" s="203"/>
      <c r="F796" s="203"/>
      <c r="G796" s="204"/>
    </row>
    <row r="797" spans="5:7" ht="15.75">
      <c r="E797" s="203"/>
      <c r="F797" s="203"/>
      <c r="G797" s="204"/>
    </row>
    <row r="798" spans="5:7" ht="15.75">
      <c r="E798" s="203"/>
      <c r="F798" s="203"/>
      <c r="G798" s="204"/>
    </row>
    <row r="799" spans="5:7" ht="15.75">
      <c r="E799" s="203"/>
      <c r="F799" s="203"/>
      <c r="G799" s="204"/>
    </row>
    <row r="800" spans="5:7" ht="15.75">
      <c r="E800" s="203"/>
      <c r="F800" s="203"/>
      <c r="G800" s="204"/>
    </row>
    <row r="801" spans="5:7" ht="15.75">
      <c r="E801" s="203"/>
      <c r="F801" s="203"/>
      <c r="G801" s="204"/>
    </row>
    <row r="802" spans="5:7" ht="15.75">
      <c r="E802" s="203"/>
      <c r="F802" s="203"/>
      <c r="G802" s="204"/>
    </row>
    <row r="803" spans="5:7" ht="15.75">
      <c r="E803" s="203"/>
      <c r="F803" s="203"/>
      <c r="G803" s="204"/>
    </row>
    <row r="804" spans="5:7" ht="15.75">
      <c r="E804" s="203"/>
      <c r="F804" s="203"/>
      <c r="G804" s="204"/>
    </row>
    <row r="805" spans="5:7" ht="15.75">
      <c r="E805" s="203"/>
      <c r="F805" s="203"/>
      <c r="G805" s="204"/>
    </row>
    <row r="806" spans="5:7" ht="15.75">
      <c r="E806" s="203"/>
      <c r="F806" s="203"/>
      <c r="G806" s="204"/>
    </row>
    <row r="807" spans="5:7" ht="15.75">
      <c r="E807" s="203"/>
      <c r="F807" s="203"/>
      <c r="G807" s="204"/>
    </row>
    <row r="808" spans="5:7" ht="15.75">
      <c r="E808" s="203"/>
      <c r="F808" s="203"/>
      <c r="G808" s="204"/>
    </row>
    <row r="809" spans="5:7" ht="15.75">
      <c r="E809" s="203"/>
      <c r="F809" s="203"/>
      <c r="G809" s="204"/>
    </row>
    <row r="810" spans="5:7" ht="15.75">
      <c r="E810" s="203"/>
      <c r="F810" s="203"/>
      <c r="G810" s="204"/>
    </row>
    <row r="811" spans="5:7" ht="15.75">
      <c r="E811" s="203"/>
      <c r="F811" s="203"/>
      <c r="G811" s="204"/>
    </row>
    <row r="812" spans="5:7" ht="15.75">
      <c r="E812" s="203"/>
      <c r="F812" s="203"/>
      <c r="G812" s="204"/>
    </row>
    <row r="813" spans="5:7" ht="15.75">
      <c r="E813" s="203"/>
      <c r="F813" s="203"/>
      <c r="G813" s="204"/>
    </row>
    <row r="814" spans="5:7" ht="15.75">
      <c r="E814" s="203"/>
      <c r="F814" s="203"/>
      <c r="G814" s="204"/>
    </row>
    <row r="815" spans="5:7" ht="15.75">
      <c r="E815" s="203"/>
      <c r="F815" s="203"/>
      <c r="G815" s="204"/>
    </row>
    <row r="816" spans="5:7" ht="15.75">
      <c r="E816" s="203"/>
      <c r="F816" s="203"/>
      <c r="G816" s="204"/>
    </row>
    <row r="817" spans="5:7" ht="15.75">
      <c r="E817" s="203"/>
      <c r="F817" s="203"/>
      <c r="G817" s="204"/>
    </row>
    <row r="818" spans="5:7" ht="15.75">
      <c r="E818" s="203"/>
      <c r="F818" s="203"/>
      <c r="G818" s="204"/>
    </row>
    <row r="819" spans="5:7" ht="15.75">
      <c r="E819" s="203"/>
      <c r="F819" s="203"/>
      <c r="G819" s="204"/>
    </row>
    <row r="820" spans="5:7" ht="15.75">
      <c r="E820" s="203"/>
      <c r="F820" s="203"/>
      <c r="G820" s="204"/>
    </row>
    <row r="821" spans="5:7" ht="15.75">
      <c r="E821" s="203"/>
      <c r="F821" s="203"/>
      <c r="G821" s="204"/>
    </row>
    <row r="822" spans="5:7" ht="15.75">
      <c r="E822" s="203"/>
      <c r="F822" s="203"/>
      <c r="G822" s="204"/>
    </row>
    <row r="823" spans="5:7" ht="15.75">
      <c r="E823" s="203"/>
      <c r="F823" s="203"/>
      <c r="G823" s="204"/>
    </row>
    <row r="824" spans="5:7" ht="15.75">
      <c r="E824" s="203"/>
      <c r="F824" s="203"/>
      <c r="G824" s="204"/>
    </row>
    <row r="825" spans="5:7" ht="15.75">
      <c r="E825" s="203"/>
      <c r="F825" s="203"/>
      <c r="G825" s="204"/>
    </row>
    <row r="826" spans="5:7" ht="15.75">
      <c r="E826" s="203"/>
      <c r="F826" s="203"/>
      <c r="G826" s="204"/>
    </row>
    <row r="827" spans="5:7" ht="15.75">
      <c r="E827" s="203"/>
      <c r="F827" s="203"/>
      <c r="G827" s="204"/>
    </row>
    <row r="828" spans="5:7" ht="15.75">
      <c r="E828" s="203"/>
      <c r="F828" s="203"/>
      <c r="G828" s="204"/>
    </row>
    <row r="829" spans="5:7" ht="15.75">
      <c r="E829" s="203"/>
      <c r="F829" s="203"/>
      <c r="G829" s="204"/>
    </row>
    <row r="830" spans="5:7" ht="15.75">
      <c r="E830" s="203"/>
      <c r="F830" s="203"/>
      <c r="G830" s="204"/>
    </row>
    <row r="831" spans="5:7" ht="15.75">
      <c r="E831" s="203"/>
      <c r="F831" s="203"/>
      <c r="G831" s="204"/>
    </row>
    <row r="832" spans="5:7" ht="15.75">
      <c r="E832" s="203"/>
      <c r="F832" s="203"/>
      <c r="G832" s="204"/>
    </row>
    <row r="833" spans="5:7" ht="15.75">
      <c r="E833" s="203"/>
      <c r="F833" s="203"/>
      <c r="G833" s="204"/>
    </row>
    <row r="834" spans="5:7" ht="15.75">
      <c r="E834" s="203"/>
      <c r="F834" s="203"/>
      <c r="G834" s="204"/>
    </row>
    <row r="835" spans="5:7" ht="15.75">
      <c r="E835" s="203"/>
      <c r="F835" s="203"/>
      <c r="G835" s="204"/>
    </row>
    <row r="836" spans="5:7" ht="15.75">
      <c r="E836" s="203"/>
      <c r="F836" s="203"/>
      <c r="G836" s="204"/>
    </row>
    <row r="837" spans="5:7" ht="15.75">
      <c r="E837" s="203"/>
      <c r="F837" s="203"/>
      <c r="G837" s="204"/>
    </row>
    <row r="838" spans="5:7" ht="15.75">
      <c r="E838" s="203"/>
      <c r="F838" s="203"/>
      <c r="G838" s="204"/>
    </row>
    <row r="839" spans="5:7" ht="15.75">
      <c r="E839" s="203"/>
      <c r="F839" s="203"/>
      <c r="G839" s="204"/>
    </row>
    <row r="840" spans="5:7" ht="15.75">
      <c r="E840" s="203"/>
      <c r="F840" s="203"/>
      <c r="G840" s="204"/>
    </row>
    <row r="841" spans="5:7" ht="15.75">
      <c r="E841" s="203"/>
      <c r="F841" s="203"/>
      <c r="G841" s="204"/>
    </row>
    <row r="842" spans="5:7" ht="15.75">
      <c r="E842" s="203"/>
      <c r="F842" s="203"/>
      <c r="G842" s="204"/>
    </row>
    <row r="843" spans="5:7" ht="15.75">
      <c r="E843" s="203"/>
      <c r="F843" s="203"/>
      <c r="G843" s="204"/>
    </row>
    <row r="844" spans="5:7" ht="15.75">
      <c r="E844" s="203"/>
      <c r="F844" s="203"/>
      <c r="G844" s="204"/>
    </row>
    <row r="845" spans="5:7" ht="15.75">
      <c r="E845" s="203"/>
      <c r="F845" s="203"/>
      <c r="G845" s="204"/>
    </row>
    <row r="846" spans="5:7" ht="15.75">
      <c r="E846" s="203"/>
      <c r="F846" s="203"/>
      <c r="G846" s="204"/>
    </row>
    <row r="847" spans="5:7" ht="15.75">
      <c r="E847" s="203"/>
      <c r="F847" s="203"/>
      <c r="G847" s="204"/>
    </row>
    <row r="848" spans="5:7" ht="15.75">
      <c r="E848" s="203"/>
      <c r="F848" s="203"/>
      <c r="G848" s="204"/>
    </row>
    <row r="849" spans="5:7" ht="15.75">
      <c r="E849" s="203"/>
      <c r="F849" s="203"/>
      <c r="G849" s="204"/>
    </row>
    <row r="850" spans="5:7" ht="15.75">
      <c r="E850" s="203"/>
      <c r="F850" s="203"/>
      <c r="G850" s="204"/>
    </row>
    <row r="851" spans="5:7" ht="15.75">
      <c r="E851" s="203"/>
      <c r="F851" s="203"/>
      <c r="G851" s="204"/>
    </row>
    <row r="852" spans="5:7" ht="15.75">
      <c r="E852" s="203"/>
      <c r="F852" s="203"/>
      <c r="G852" s="204"/>
    </row>
    <row r="853" spans="5:7" ht="15.75">
      <c r="E853" s="203"/>
      <c r="F853" s="203"/>
      <c r="G853" s="204"/>
    </row>
    <row r="854" spans="5:7" ht="15.75">
      <c r="E854" s="203"/>
      <c r="F854" s="203"/>
      <c r="G854" s="204"/>
    </row>
    <row r="855" spans="5:7" ht="15.75">
      <c r="E855" s="203"/>
      <c r="F855" s="203"/>
      <c r="G855" s="204"/>
    </row>
    <row r="856" spans="5:7" ht="15.75">
      <c r="E856" s="203"/>
      <c r="F856" s="203"/>
      <c r="G856" s="204"/>
    </row>
    <row r="857" spans="5:7" ht="15.75">
      <c r="E857" s="203"/>
      <c r="F857" s="203"/>
      <c r="G857" s="204"/>
    </row>
    <row r="858" spans="5:7" ht="15.75">
      <c r="E858" s="203"/>
      <c r="F858" s="203"/>
      <c r="G858" s="204"/>
    </row>
    <row r="859" spans="5:7" ht="15.75">
      <c r="E859" s="203"/>
      <c r="F859" s="203"/>
      <c r="G859" s="204"/>
    </row>
    <row r="860" spans="5:7" ht="15.75">
      <c r="E860" s="203"/>
      <c r="F860" s="203"/>
      <c r="G860" s="204"/>
    </row>
    <row r="861" spans="5:7" ht="15.75">
      <c r="E861" s="203"/>
      <c r="F861" s="203"/>
      <c r="G861" s="204"/>
    </row>
    <row r="862" spans="5:7" ht="15.75">
      <c r="E862" s="203"/>
      <c r="F862" s="203"/>
      <c r="G862" s="204"/>
    </row>
    <row r="863" spans="5:7" ht="15.75">
      <c r="E863" s="203"/>
      <c r="F863" s="203"/>
      <c r="G863" s="204"/>
    </row>
    <row r="864" spans="5:7" ht="15.75">
      <c r="E864" s="203"/>
      <c r="F864" s="203"/>
      <c r="G864" s="204"/>
    </row>
    <row r="865" spans="5:7" ht="15.75">
      <c r="E865" s="203"/>
      <c r="F865" s="203"/>
      <c r="G865" s="204"/>
    </row>
    <row r="866" spans="5:7" ht="15.75">
      <c r="E866" s="203"/>
      <c r="F866" s="203"/>
      <c r="G866" s="204"/>
    </row>
    <row r="867" spans="5:7" ht="15.75">
      <c r="E867" s="203"/>
      <c r="F867" s="203"/>
      <c r="G867" s="204"/>
    </row>
    <row r="868" spans="5:7" ht="15.75">
      <c r="E868" s="203"/>
      <c r="F868" s="203"/>
      <c r="G868" s="204"/>
    </row>
    <row r="869" spans="5:7" ht="15.75">
      <c r="E869" s="203"/>
      <c r="F869" s="203"/>
      <c r="G869" s="204"/>
    </row>
    <row r="870" spans="5:7" ht="15.75">
      <c r="E870" s="203"/>
      <c r="F870" s="203"/>
      <c r="G870" s="204"/>
    </row>
    <row r="871" spans="5:7" ht="15.75">
      <c r="E871" s="203"/>
      <c r="F871" s="203"/>
      <c r="G871" s="204"/>
    </row>
    <row r="872" spans="5:7" ht="15.75">
      <c r="E872" s="203"/>
      <c r="F872" s="203"/>
      <c r="G872" s="204"/>
    </row>
    <row r="873" spans="5:7" ht="15.75">
      <c r="E873" s="203"/>
      <c r="F873" s="203"/>
      <c r="G873" s="204"/>
    </row>
    <row r="874" spans="5:7" ht="15.75">
      <c r="E874" s="203"/>
      <c r="F874" s="203"/>
      <c r="G874" s="204"/>
    </row>
    <row r="875" spans="5:7" ht="15.75">
      <c r="E875" s="203"/>
      <c r="F875" s="203"/>
      <c r="G875" s="204"/>
    </row>
    <row r="876" spans="5:7" ht="15.75">
      <c r="E876" s="203"/>
      <c r="F876" s="203"/>
      <c r="G876" s="204"/>
    </row>
    <row r="877" spans="5:7" ht="15.75">
      <c r="E877" s="203"/>
      <c r="F877" s="203"/>
      <c r="G877" s="204"/>
    </row>
    <row r="878" spans="5:7" ht="15.75">
      <c r="E878" s="203"/>
      <c r="F878" s="203"/>
      <c r="G878" s="204"/>
    </row>
    <row r="879" spans="5:7" ht="15.75">
      <c r="E879" s="203"/>
      <c r="F879" s="203"/>
      <c r="G879" s="204"/>
    </row>
    <row r="880" spans="5:7" ht="15.75">
      <c r="E880" s="203"/>
      <c r="F880" s="203"/>
      <c r="G880" s="204"/>
    </row>
    <row r="881" spans="5:7" ht="15.75">
      <c r="E881" s="203"/>
      <c r="F881" s="203"/>
      <c r="G881" s="204"/>
    </row>
    <row r="882" spans="5:7" ht="15.75">
      <c r="E882" s="203"/>
      <c r="F882" s="203"/>
      <c r="G882" s="204"/>
    </row>
    <row r="883" spans="5:7" ht="15.75">
      <c r="E883" s="203"/>
      <c r="F883" s="203"/>
      <c r="G883" s="204"/>
    </row>
    <row r="884" spans="5:7" ht="15.75">
      <c r="E884" s="203"/>
      <c r="F884" s="203"/>
      <c r="G884" s="204"/>
    </row>
    <row r="885" spans="5:7" ht="15.75">
      <c r="E885" s="203"/>
      <c r="F885" s="203"/>
      <c r="G885" s="204"/>
    </row>
    <row r="886" spans="5:7" ht="15.75">
      <c r="E886" s="203"/>
      <c r="F886" s="203"/>
      <c r="G886" s="204"/>
    </row>
    <row r="887" spans="5:7" ht="15.75">
      <c r="E887" s="203"/>
      <c r="F887" s="203"/>
      <c r="G887" s="204"/>
    </row>
    <row r="888" spans="5:7" ht="15.75">
      <c r="E888" s="203"/>
      <c r="F888" s="203"/>
      <c r="G888" s="204"/>
    </row>
    <row r="889" spans="5:7" ht="15.75">
      <c r="E889" s="203"/>
      <c r="F889" s="203"/>
      <c r="G889" s="204"/>
    </row>
    <row r="890" spans="5:7" ht="15.75">
      <c r="E890" s="203"/>
      <c r="F890" s="203"/>
      <c r="G890" s="204"/>
    </row>
    <row r="891" spans="5:7" ht="15.75">
      <c r="E891" s="203"/>
      <c r="F891" s="203"/>
      <c r="G891" s="204"/>
    </row>
    <row r="892" spans="5:7" ht="15.75">
      <c r="E892" s="203"/>
      <c r="F892" s="203"/>
      <c r="G892" s="204"/>
    </row>
    <row r="893" spans="5:7" ht="15.75">
      <c r="E893" s="203"/>
      <c r="F893" s="203"/>
      <c r="G893" s="204"/>
    </row>
    <row r="894" spans="5:7" ht="15.75">
      <c r="E894" s="203"/>
      <c r="F894" s="203"/>
      <c r="G894" s="204"/>
    </row>
    <row r="895" spans="5:7" ht="15.75">
      <c r="E895" s="203"/>
      <c r="F895" s="203"/>
      <c r="G895" s="204"/>
    </row>
    <row r="896" spans="5:7" ht="15.75">
      <c r="E896" s="203"/>
      <c r="F896" s="203"/>
      <c r="G896" s="204"/>
    </row>
    <row r="897" spans="5:7" ht="15.75">
      <c r="E897" s="203"/>
      <c r="F897" s="203"/>
      <c r="G897" s="204"/>
    </row>
    <row r="898" spans="5:7" ht="15.75">
      <c r="E898" s="203"/>
      <c r="F898" s="203"/>
      <c r="G898" s="204"/>
    </row>
    <row r="899" spans="5:7" ht="15.75">
      <c r="E899" s="203"/>
      <c r="F899" s="203"/>
      <c r="G899" s="204"/>
    </row>
    <row r="900" spans="5:7" ht="15.75">
      <c r="E900" s="203"/>
      <c r="F900" s="203"/>
      <c r="G900" s="204"/>
    </row>
    <row r="901" spans="5:7" ht="15.75">
      <c r="E901" s="203"/>
      <c r="F901" s="203"/>
      <c r="G901" s="204"/>
    </row>
    <row r="902" spans="5:7" ht="15.75">
      <c r="E902" s="203"/>
      <c r="F902" s="203"/>
      <c r="G902" s="204"/>
    </row>
    <row r="903" spans="5:7" ht="15.75">
      <c r="E903" s="203"/>
      <c r="F903" s="203"/>
      <c r="G903" s="204"/>
    </row>
    <row r="904" spans="5:7" ht="15.75">
      <c r="E904" s="203"/>
      <c r="F904" s="203"/>
      <c r="G904" s="204"/>
    </row>
    <row r="905" spans="5:7" ht="15.75">
      <c r="E905" s="203"/>
      <c r="F905" s="203"/>
      <c r="G905" s="204"/>
    </row>
    <row r="906" spans="5:7" ht="15.75">
      <c r="E906" s="203"/>
      <c r="F906" s="203"/>
      <c r="G906" s="204"/>
    </row>
    <row r="907" spans="5:7" ht="15.75">
      <c r="E907" s="203"/>
      <c r="F907" s="203"/>
      <c r="G907" s="204"/>
    </row>
    <row r="908" spans="5:7" ht="15.75">
      <c r="E908" s="203"/>
      <c r="F908" s="203"/>
      <c r="G908" s="204"/>
    </row>
    <row r="909" spans="5:7" ht="15.75">
      <c r="E909" s="203"/>
      <c r="F909" s="203"/>
      <c r="G909" s="204"/>
    </row>
    <row r="910" spans="5:7" ht="15.75">
      <c r="E910" s="203"/>
      <c r="F910" s="203"/>
      <c r="G910" s="204"/>
    </row>
    <row r="911" spans="5:7" ht="15.75">
      <c r="E911" s="203"/>
      <c r="F911" s="203"/>
      <c r="G911" s="204"/>
    </row>
    <row r="912" spans="5:7" ht="15.75">
      <c r="E912" s="203"/>
      <c r="F912" s="203"/>
      <c r="G912" s="204"/>
    </row>
    <row r="913" spans="5:7" ht="15.75">
      <c r="E913" s="203"/>
      <c r="F913" s="203"/>
      <c r="G913" s="204"/>
    </row>
    <row r="914" spans="5:7" ht="15.75">
      <c r="E914" s="203"/>
      <c r="F914" s="203"/>
      <c r="G914" s="204"/>
    </row>
    <row r="915" spans="5:7" ht="15.75">
      <c r="E915" s="203"/>
      <c r="F915" s="203"/>
      <c r="G915" s="204"/>
    </row>
    <row r="916" spans="5:7" ht="15.75">
      <c r="E916" s="203"/>
      <c r="F916" s="203"/>
      <c r="G916" s="204"/>
    </row>
    <row r="917" spans="5:7" ht="15.75">
      <c r="E917" s="203"/>
      <c r="F917" s="203"/>
      <c r="G917" s="204"/>
    </row>
    <row r="918" spans="5:7" ht="15.75">
      <c r="E918" s="203"/>
      <c r="F918" s="203"/>
      <c r="G918" s="204"/>
    </row>
    <row r="919" spans="5:7" ht="15.75">
      <c r="E919" s="203"/>
      <c r="F919" s="203"/>
      <c r="G919" s="204"/>
    </row>
    <row r="920" spans="5:7" ht="15.75">
      <c r="E920" s="203"/>
      <c r="F920" s="203"/>
      <c r="G920" s="204"/>
    </row>
    <row r="921" spans="5:7" ht="15.75">
      <c r="E921" s="203"/>
      <c r="F921" s="203"/>
      <c r="G921" s="204"/>
    </row>
    <row r="922" spans="5:7" ht="15.75">
      <c r="E922" s="203"/>
      <c r="F922" s="203"/>
      <c r="G922" s="204"/>
    </row>
    <row r="923" spans="5:7" ht="15.75">
      <c r="E923" s="203"/>
      <c r="F923" s="203"/>
      <c r="G923" s="204"/>
    </row>
    <row r="924" spans="5:7" ht="15.75">
      <c r="E924" s="203"/>
      <c r="F924" s="203"/>
      <c r="G924" s="204"/>
    </row>
    <row r="925" spans="5:7" ht="15.75">
      <c r="E925" s="203"/>
      <c r="F925" s="203"/>
      <c r="G925" s="204"/>
    </row>
    <row r="926" spans="5:7" ht="15.75">
      <c r="E926" s="203"/>
      <c r="F926" s="203"/>
      <c r="G926" s="204"/>
    </row>
    <row r="927" spans="5:7" ht="15.75">
      <c r="E927" s="203"/>
      <c r="F927" s="203"/>
      <c r="G927" s="204"/>
    </row>
    <row r="928" spans="5:7" ht="15.75">
      <c r="E928" s="203"/>
      <c r="F928" s="203"/>
      <c r="G928" s="204"/>
    </row>
    <row r="929" spans="5:7" ht="15.75">
      <c r="E929" s="203"/>
      <c r="F929" s="203"/>
      <c r="G929" s="204"/>
    </row>
    <row r="930" spans="5:7" ht="15.75">
      <c r="E930" s="203"/>
      <c r="F930" s="203"/>
      <c r="G930" s="204"/>
    </row>
    <row r="931" spans="5:7" ht="15.75">
      <c r="E931" s="203"/>
      <c r="F931" s="203"/>
      <c r="G931" s="204"/>
    </row>
    <row r="932" spans="5:7" ht="15.75">
      <c r="E932" s="203"/>
      <c r="F932" s="203"/>
      <c r="G932" s="204"/>
    </row>
    <row r="933" spans="5:7" ht="15.75">
      <c r="E933" s="203"/>
      <c r="F933" s="203"/>
      <c r="G933" s="204"/>
    </row>
    <row r="934" spans="5:7" ht="15.75">
      <c r="E934" s="203"/>
      <c r="F934" s="203"/>
      <c r="G934" s="204"/>
    </row>
    <row r="935" spans="5:7" ht="15.75">
      <c r="E935" s="203"/>
      <c r="F935" s="203"/>
      <c r="G935" s="204"/>
    </row>
    <row r="936" spans="5:7" ht="15.75">
      <c r="E936" s="203"/>
      <c r="F936" s="203"/>
      <c r="G936" s="204"/>
    </row>
    <row r="937" spans="5:7" ht="15.75">
      <c r="E937" s="203"/>
      <c r="F937" s="203"/>
      <c r="G937" s="204"/>
    </row>
    <row r="938" spans="5:7" ht="15.75">
      <c r="E938" s="203"/>
      <c r="F938" s="203"/>
      <c r="G938" s="204"/>
    </row>
    <row r="939" spans="5:7" ht="15.75">
      <c r="E939" s="203"/>
      <c r="F939" s="203"/>
      <c r="G939" s="204"/>
    </row>
    <row r="940" spans="5:7" ht="15.75">
      <c r="E940" s="203"/>
      <c r="F940" s="203"/>
      <c r="G940" s="204"/>
    </row>
    <row r="941" spans="5:7" ht="15.75">
      <c r="E941" s="203"/>
      <c r="F941" s="203"/>
      <c r="G941" s="204"/>
    </row>
    <row r="942" spans="5:7" ht="15.75">
      <c r="E942" s="203"/>
      <c r="F942" s="203"/>
      <c r="G942" s="204"/>
    </row>
    <row r="943" spans="5:7" ht="15.75">
      <c r="E943" s="203"/>
      <c r="F943" s="203"/>
      <c r="G943" s="204"/>
    </row>
    <row r="944" spans="5:7" ht="15.75">
      <c r="E944" s="203"/>
      <c r="F944" s="203"/>
      <c r="G944" s="204"/>
    </row>
    <row r="945" spans="5:7" ht="15.75">
      <c r="E945" s="203"/>
      <c r="F945" s="203"/>
      <c r="G945" s="204"/>
    </row>
    <row r="946" spans="5:7" ht="15.75">
      <c r="E946" s="203"/>
      <c r="F946" s="203"/>
      <c r="G946" s="204"/>
    </row>
    <row r="947" spans="5:7" ht="15.75">
      <c r="E947" s="203"/>
      <c r="F947" s="203"/>
      <c r="G947" s="204"/>
    </row>
    <row r="948" spans="5:7" ht="15.75">
      <c r="E948" s="203"/>
      <c r="F948" s="203"/>
      <c r="G948" s="204"/>
    </row>
    <row r="949" spans="5:7" ht="15.75">
      <c r="E949" s="203"/>
      <c r="F949" s="203"/>
      <c r="G949" s="204"/>
    </row>
    <row r="950" spans="5:7" ht="15.75">
      <c r="E950" s="203"/>
      <c r="F950" s="203"/>
      <c r="G950" s="204"/>
    </row>
    <row r="951" spans="5:7" ht="15.75">
      <c r="E951" s="203"/>
      <c r="F951" s="203"/>
      <c r="G951" s="204"/>
    </row>
    <row r="952" spans="5:7" ht="15.75">
      <c r="E952" s="203"/>
      <c r="F952" s="203"/>
      <c r="G952" s="204"/>
    </row>
    <row r="953" spans="5:7" ht="15.75">
      <c r="E953" s="203"/>
      <c r="F953" s="203"/>
      <c r="G953" s="204"/>
    </row>
    <row r="954" spans="5:7" ht="15.75">
      <c r="E954" s="203"/>
      <c r="F954" s="203"/>
      <c r="G954" s="204"/>
    </row>
    <row r="955" spans="5:7" ht="15.75">
      <c r="E955" s="203"/>
      <c r="F955" s="203"/>
      <c r="G955" s="204"/>
    </row>
    <row r="956" spans="5:7" ht="15.75">
      <c r="E956" s="203"/>
      <c r="F956" s="203"/>
      <c r="G956" s="204"/>
    </row>
    <row r="957" spans="5:7" ht="15.75">
      <c r="E957" s="203"/>
      <c r="F957" s="203"/>
      <c r="G957" s="204"/>
    </row>
    <row r="958" spans="5:7" ht="15.75">
      <c r="E958" s="203"/>
      <c r="F958" s="203"/>
      <c r="G958" s="204"/>
    </row>
    <row r="959" spans="5:7" ht="15.75">
      <c r="E959" s="203"/>
      <c r="F959" s="203"/>
      <c r="G959" s="204"/>
    </row>
    <row r="960" spans="5:7" ht="15.75">
      <c r="E960" s="203"/>
      <c r="F960" s="203"/>
      <c r="G960" s="204"/>
    </row>
    <row r="961" spans="5:7" ht="15.75">
      <c r="E961" s="203"/>
      <c r="F961" s="203"/>
      <c r="G961" s="204"/>
    </row>
    <row r="962" spans="5:7" ht="15.75">
      <c r="E962" s="203"/>
      <c r="F962" s="203"/>
      <c r="G962" s="204"/>
    </row>
    <row r="963" spans="5:7" ht="15.75">
      <c r="E963" s="203"/>
      <c r="F963" s="203"/>
      <c r="G963" s="204"/>
    </row>
    <row r="964" spans="5:7" ht="15.75">
      <c r="E964" s="203"/>
      <c r="F964" s="203"/>
      <c r="G964" s="204"/>
    </row>
    <row r="965" spans="5:7" ht="15.75">
      <c r="E965" s="203"/>
      <c r="F965" s="203"/>
      <c r="G965" s="204"/>
    </row>
    <row r="966" spans="5:7" ht="15.75">
      <c r="E966" s="203"/>
      <c r="F966" s="203"/>
      <c r="G966" s="204"/>
    </row>
    <row r="967" spans="5:7" ht="15.75">
      <c r="E967" s="203"/>
      <c r="F967" s="203"/>
      <c r="G967" s="204"/>
    </row>
    <row r="968" spans="5:7" ht="15.75">
      <c r="E968" s="203"/>
      <c r="F968" s="203"/>
      <c r="G968" s="204"/>
    </row>
    <row r="969" spans="5:7" ht="15.75">
      <c r="E969" s="203"/>
      <c r="F969" s="203"/>
      <c r="G969" s="204"/>
    </row>
    <row r="970" spans="5:7" ht="15.75">
      <c r="E970" s="203"/>
      <c r="F970" s="203"/>
      <c r="G970" s="204"/>
    </row>
    <row r="971" spans="5:7" ht="15.75">
      <c r="E971" s="203"/>
      <c r="F971" s="203"/>
      <c r="G971" s="204"/>
    </row>
    <row r="972" spans="5:7" ht="15.75">
      <c r="E972" s="203"/>
      <c r="F972" s="203"/>
      <c r="G972" s="204"/>
    </row>
    <row r="973" spans="5:7" ht="15.75">
      <c r="E973" s="203"/>
      <c r="F973" s="203"/>
      <c r="G973" s="204"/>
    </row>
    <row r="974" spans="5:7" ht="15.75">
      <c r="E974" s="203"/>
      <c r="F974" s="203"/>
      <c r="G974" s="204"/>
    </row>
    <row r="975" spans="5:7" ht="15.75">
      <c r="E975" s="203"/>
      <c r="F975" s="203"/>
      <c r="G975" s="204"/>
    </row>
    <row r="976" spans="5:7" ht="15.75">
      <c r="E976" s="203"/>
      <c r="F976" s="203"/>
      <c r="G976" s="204"/>
    </row>
    <row r="977" spans="5:7" ht="15.75">
      <c r="E977" s="203"/>
      <c r="F977" s="203"/>
      <c r="G977" s="204"/>
    </row>
    <row r="978" spans="5:7" ht="15.75">
      <c r="E978" s="203"/>
      <c r="F978" s="203"/>
      <c r="G978" s="204"/>
    </row>
    <row r="979" spans="5:7" ht="15.75">
      <c r="E979" s="203"/>
      <c r="F979" s="203"/>
      <c r="G979" s="204"/>
    </row>
    <row r="980" spans="5:7" ht="15.75">
      <c r="E980" s="203"/>
      <c r="F980" s="203"/>
      <c r="G980" s="204"/>
    </row>
    <row r="981" spans="5:7" ht="15.75">
      <c r="E981" s="203"/>
      <c r="F981" s="203"/>
      <c r="G981" s="204"/>
    </row>
    <row r="982" spans="5:7" ht="15.75">
      <c r="E982" s="203"/>
      <c r="F982" s="203"/>
      <c r="G982" s="204"/>
    </row>
    <row r="983" spans="5:7" ht="15.75">
      <c r="E983" s="203"/>
      <c r="F983" s="203"/>
      <c r="G983" s="204"/>
    </row>
    <row r="984" spans="5:7" ht="15.75">
      <c r="E984" s="203"/>
      <c r="F984" s="203"/>
      <c r="G984" s="204"/>
    </row>
    <row r="985" spans="5:7" ht="15.75">
      <c r="E985" s="203"/>
      <c r="F985" s="203"/>
      <c r="G985" s="204"/>
    </row>
    <row r="986" spans="5:7" ht="15.75">
      <c r="E986" s="203"/>
      <c r="F986" s="203"/>
      <c r="G986" s="204"/>
    </row>
    <row r="987" spans="5:7" ht="15.75">
      <c r="E987" s="203"/>
      <c r="F987" s="203"/>
      <c r="G987" s="204"/>
    </row>
    <row r="988" spans="5:7" ht="15.75">
      <c r="E988" s="203"/>
      <c r="F988" s="203"/>
      <c r="G988" s="204"/>
    </row>
    <row r="989" spans="5:7" ht="15.75">
      <c r="E989" s="203"/>
      <c r="F989" s="203"/>
      <c r="G989" s="204"/>
    </row>
    <row r="990" spans="5:7" ht="15.75">
      <c r="E990" s="203"/>
      <c r="F990" s="203"/>
      <c r="G990" s="204"/>
    </row>
    <row r="991" spans="5:7" ht="15.75">
      <c r="E991" s="203"/>
      <c r="F991" s="203"/>
      <c r="G991" s="204"/>
    </row>
    <row r="992" spans="5:7" ht="15.75">
      <c r="E992" s="203"/>
      <c r="F992" s="203"/>
      <c r="G992" s="204"/>
    </row>
    <row r="993" spans="5:7" ht="15.75">
      <c r="E993" s="203"/>
      <c r="F993" s="203"/>
      <c r="G993" s="204"/>
    </row>
    <row r="994" spans="5:7" ht="15.75">
      <c r="E994" s="203"/>
      <c r="F994" s="203"/>
      <c r="G994" s="204"/>
    </row>
    <row r="995" spans="5:7" ht="15.75">
      <c r="E995" s="203"/>
      <c r="F995" s="203"/>
      <c r="G995" s="204"/>
    </row>
    <row r="996" spans="5:7" ht="15.75">
      <c r="E996" s="203"/>
      <c r="F996" s="203"/>
      <c r="G996" s="204"/>
    </row>
    <row r="997" spans="5:7" ht="15.75">
      <c r="E997" s="203"/>
      <c r="F997" s="203"/>
      <c r="G997" s="204"/>
    </row>
    <row r="998" spans="5:7" ht="15.75">
      <c r="E998" s="203"/>
      <c r="F998" s="203"/>
      <c r="G998" s="204"/>
    </row>
    <row r="999" spans="5:7" ht="15.75">
      <c r="E999" s="203"/>
      <c r="F999" s="203"/>
      <c r="G999" s="204"/>
    </row>
    <row r="1000" spans="5:7" ht="15.75">
      <c r="E1000" s="203"/>
      <c r="F1000" s="203"/>
      <c r="G1000" s="204"/>
    </row>
    <row r="1001" spans="5:7" ht="15.75">
      <c r="E1001" s="203"/>
      <c r="F1001" s="203"/>
      <c r="G1001" s="204"/>
    </row>
    <row r="1002" spans="5:7" ht="15.75">
      <c r="E1002" s="203"/>
      <c r="F1002" s="203"/>
      <c r="G1002" s="204"/>
    </row>
    <row r="1003" spans="5:7" ht="15.75">
      <c r="E1003" s="203"/>
      <c r="F1003" s="203"/>
      <c r="G1003" s="204"/>
    </row>
    <row r="1004" spans="5:7" ht="15.75">
      <c r="E1004" s="203"/>
      <c r="F1004" s="203"/>
      <c r="G1004" s="204"/>
    </row>
    <row r="1005" spans="5:7" ht="15.75">
      <c r="E1005" s="203"/>
      <c r="F1005" s="203"/>
      <c r="G1005" s="204"/>
    </row>
    <row r="1006" spans="5:7" ht="15.75">
      <c r="E1006" s="203"/>
      <c r="F1006" s="203"/>
      <c r="G1006" s="204"/>
    </row>
    <row r="1007" spans="5:7" ht="15.75">
      <c r="E1007" s="203"/>
      <c r="F1007" s="203"/>
      <c r="G1007" s="204"/>
    </row>
    <row r="1008" spans="5:7" ht="15.75">
      <c r="E1008" s="203"/>
      <c r="F1008" s="203"/>
      <c r="G1008" s="204"/>
    </row>
    <row r="1009" spans="5:7" ht="15.75">
      <c r="E1009" s="203"/>
      <c r="F1009" s="203"/>
      <c r="G1009" s="204"/>
    </row>
    <row r="1010" spans="5:7" ht="15.75">
      <c r="E1010" s="203"/>
      <c r="F1010" s="203"/>
      <c r="G1010" s="204"/>
    </row>
    <row r="1011" spans="5:7" ht="15.75">
      <c r="E1011" s="203"/>
      <c r="F1011" s="203"/>
      <c r="G1011" s="204"/>
    </row>
    <row r="1012" spans="5:7" ht="15.75">
      <c r="E1012" s="203"/>
      <c r="F1012" s="203"/>
      <c r="G1012" s="204"/>
    </row>
    <row r="1013" spans="5:7" ht="15.75">
      <c r="E1013" s="203"/>
      <c r="F1013" s="203"/>
      <c r="G1013" s="204"/>
    </row>
    <row r="1014" spans="5:7" ht="15.75">
      <c r="E1014" s="203"/>
      <c r="F1014" s="203"/>
      <c r="G1014" s="204"/>
    </row>
    <row r="1015" spans="5:7" ht="15.75">
      <c r="E1015" s="203"/>
      <c r="F1015" s="203"/>
      <c r="G1015" s="204"/>
    </row>
    <row r="1016" spans="5:7" ht="15.75">
      <c r="E1016" s="203"/>
      <c r="F1016" s="203"/>
      <c r="G1016" s="204"/>
    </row>
    <row r="1017" spans="5:7" ht="15.75">
      <c r="E1017" s="203"/>
      <c r="F1017" s="203"/>
      <c r="G1017" s="204"/>
    </row>
    <row r="1018" spans="5:7" ht="15.75">
      <c r="E1018" s="203"/>
      <c r="F1018" s="203"/>
      <c r="G1018" s="204"/>
    </row>
    <row r="1019" spans="5:7" ht="15.75">
      <c r="E1019" s="203"/>
      <c r="F1019" s="203"/>
      <c r="G1019" s="204"/>
    </row>
    <row r="1020" spans="5:7" ht="15.75">
      <c r="E1020" s="203"/>
      <c r="F1020" s="203"/>
      <c r="G1020" s="204"/>
    </row>
    <row r="1021" spans="5:7" ht="15.75">
      <c r="E1021" s="203"/>
      <c r="F1021" s="203"/>
      <c r="G1021" s="204"/>
    </row>
    <row r="1022" spans="5:7" ht="15.75">
      <c r="E1022" s="203"/>
      <c r="F1022" s="203"/>
      <c r="G1022" s="204"/>
    </row>
    <row r="1023" spans="5:7" ht="15.75">
      <c r="E1023" s="203"/>
      <c r="F1023" s="203"/>
      <c r="G1023" s="204"/>
    </row>
    <row r="1024" spans="5:7" ht="15.75">
      <c r="E1024" s="203"/>
      <c r="F1024" s="203"/>
      <c r="G1024" s="204"/>
    </row>
    <row r="1025" spans="5:7" ht="15.75">
      <c r="E1025" s="203"/>
      <c r="F1025" s="203"/>
      <c r="G1025" s="204"/>
    </row>
    <row r="1026" spans="5:7" ht="15.75">
      <c r="E1026" s="203"/>
      <c r="F1026" s="203"/>
      <c r="G1026" s="204"/>
    </row>
    <row r="1027" spans="5:7" ht="15.75">
      <c r="E1027" s="203"/>
      <c r="F1027" s="203"/>
      <c r="G1027" s="204"/>
    </row>
    <row r="1028" spans="5:7" ht="15.75">
      <c r="E1028" s="203"/>
      <c r="F1028" s="203"/>
      <c r="G1028" s="204"/>
    </row>
    <row r="1029" spans="5:7" ht="15.75">
      <c r="E1029" s="203"/>
      <c r="F1029" s="203"/>
      <c r="G1029" s="204"/>
    </row>
    <row r="1030" spans="5:7" ht="15.75">
      <c r="E1030" s="203"/>
      <c r="F1030" s="203"/>
      <c r="G1030" s="204"/>
    </row>
    <row r="1031" spans="5:7" ht="15.75">
      <c r="E1031" s="203"/>
      <c r="F1031" s="203"/>
      <c r="G1031" s="204"/>
    </row>
    <row r="1032" spans="5:7" ht="15.75">
      <c r="E1032" s="203"/>
      <c r="F1032" s="203"/>
      <c r="G1032" s="204"/>
    </row>
    <row r="1033" spans="5:7" ht="15.75">
      <c r="E1033" s="203"/>
      <c r="F1033" s="203"/>
      <c r="G1033" s="204"/>
    </row>
    <row r="1034" spans="5:7" ht="15.75">
      <c r="E1034" s="203"/>
      <c r="F1034" s="203"/>
      <c r="G1034" s="204"/>
    </row>
    <row r="1035" spans="5:7" ht="15.75">
      <c r="E1035" s="203"/>
      <c r="F1035" s="203"/>
      <c r="G1035" s="204"/>
    </row>
    <row r="1036" spans="5:7" ht="15.75">
      <c r="E1036" s="203"/>
      <c r="F1036" s="203"/>
      <c r="G1036" s="204"/>
    </row>
    <row r="1037" spans="5:7" ht="15.75">
      <c r="E1037" s="203"/>
      <c r="F1037" s="203"/>
      <c r="G1037" s="204"/>
    </row>
    <row r="1038" spans="5:7" ht="15.75">
      <c r="E1038" s="203"/>
      <c r="F1038" s="203"/>
      <c r="G1038" s="204"/>
    </row>
    <row r="1039" spans="5:7" ht="15.75">
      <c r="E1039" s="203"/>
      <c r="F1039" s="203"/>
      <c r="G1039" s="204"/>
    </row>
    <row r="1040" spans="5:7" ht="15.75">
      <c r="E1040" s="203"/>
      <c r="F1040" s="203"/>
      <c r="G1040" s="204"/>
    </row>
    <row r="1041" spans="5:7" ht="15.75">
      <c r="E1041" s="203"/>
      <c r="F1041" s="203"/>
      <c r="G1041" s="204"/>
    </row>
    <row r="1042" spans="5:7" ht="15.75">
      <c r="E1042" s="203"/>
      <c r="F1042" s="203"/>
      <c r="G1042" s="204"/>
    </row>
    <row r="1043" spans="5:7" ht="15.75">
      <c r="E1043" s="203"/>
      <c r="F1043" s="203"/>
      <c r="G1043" s="204"/>
    </row>
    <row r="1044" spans="5:7" ht="15.75">
      <c r="E1044" s="203"/>
      <c r="F1044" s="203"/>
      <c r="G1044" s="204"/>
    </row>
    <row r="1045" spans="5:7" ht="15.75">
      <c r="E1045" s="203"/>
      <c r="F1045" s="203"/>
      <c r="G1045" s="204"/>
    </row>
    <row r="1046" spans="5:7" ht="15.75">
      <c r="E1046" s="203"/>
      <c r="F1046" s="203"/>
      <c r="G1046" s="204"/>
    </row>
    <row r="1047" spans="5:7" ht="15.75">
      <c r="E1047" s="203"/>
      <c r="F1047" s="203"/>
      <c r="G1047" s="204"/>
    </row>
    <row r="1048" spans="5:7" ht="15.75">
      <c r="E1048" s="203"/>
      <c r="F1048" s="203"/>
      <c r="G1048" s="204"/>
    </row>
    <row r="1049" spans="5:7" ht="15.75">
      <c r="E1049" s="203"/>
      <c r="F1049" s="203"/>
      <c r="G1049" s="204"/>
    </row>
    <row r="1050" spans="5:7" ht="15.75">
      <c r="E1050" s="203"/>
      <c r="F1050" s="203"/>
      <c r="G1050" s="204"/>
    </row>
    <row r="1051" spans="5:7" ht="15.75">
      <c r="E1051" s="203"/>
      <c r="F1051" s="203"/>
      <c r="G1051" s="204"/>
    </row>
    <row r="1052" spans="5:7" ht="15.75">
      <c r="E1052" s="203"/>
      <c r="F1052" s="203"/>
      <c r="G1052" s="204"/>
    </row>
    <row r="1053" spans="5:7" ht="15.75">
      <c r="E1053" s="203"/>
      <c r="F1053" s="203"/>
      <c r="G1053" s="204"/>
    </row>
    <row r="1054" spans="5:7" ht="15.75">
      <c r="E1054" s="203"/>
      <c r="F1054" s="203"/>
      <c r="G1054" s="204"/>
    </row>
    <row r="1055" spans="5:7" ht="15.75">
      <c r="E1055" s="203"/>
      <c r="F1055" s="203"/>
      <c r="G1055" s="204"/>
    </row>
    <row r="1056" spans="5:7" ht="15.75">
      <c r="E1056" s="203"/>
      <c r="F1056" s="203"/>
      <c r="G1056" s="204"/>
    </row>
    <row r="1057" spans="5:7" ht="15.75">
      <c r="E1057" s="203"/>
      <c r="F1057" s="203"/>
      <c r="G1057" s="204"/>
    </row>
    <row r="1058" spans="5:7" ht="15.75">
      <c r="E1058" s="203"/>
      <c r="F1058" s="203"/>
      <c r="G1058" s="204"/>
    </row>
    <row r="1059" spans="5:7" ht="15.75">
      <c r="E1059" s="203"/>
      <c r="F1059" s="203"/>
      <c r="G1059" s="204"/>
    </row>
    <row r="1060" spans="5:7" ht="15.75">
      <c r="E1060" s="203"/>
      <c r="F1060" s="203"/>
      <c r="G1060" s="204"/>
    </row>
    <row r="1061" spans="5:7" ht="15.75">
      <c r="E1061" s="203"/>
      <c r="F1061" s="203"/>
      <c r="G1061" s="204"/>
    </row>
    <row r="1062" spans="5:7" ht="15.75">
      <c r="E1062" s="203"/>
      <c r="F1062" s="203"/>
      <c r="G1062" s="204"/>
    </row>
    <row r="1063" spans="5:7" ht="15.75">
      <c r="E1063" s="203"/>
      <c r="F1063" s="203"/>
      <c r="G1063" s="204"/>
    </row>
    <row r="1064" spans="5:7" ht="15.75">
      <c r="E1064" s="203"/>
      <c r="F1064" s="203"/>
      <c r="G1064" s="204"/>
    </row>
    <row r="1065" spans="5:7" ht="15.75">
      <c r="E1065" s="203"/>
      <c r="F1065" s="203"/>
      <c r="G1065" s="204"/>
    </row>
    <row r="1066" spans="5:7" ht="15.75">
      <c r="E1066" s="203"/>
      <c r="F1066" s="203"/>
      <c r="G1066" s="204"/>
    </row>
    <row r="1067" spans="5:7" ht="15.75">
      <c r="E1067" s="203"/>
      <c r="F1067" s="203"/>
      <c r="G1067" s="204"/>
    </row>
    <row r="1068" spans="5:7" ht="15.75">
      <c r="E1068" s="203"/>
      <c r="F1068" s="203"/>
      <c r="G1068" s="204"/>
    </row>
    <row r="1069" spans="5:7" ht="15.75">
      <c r="E1069" s="203"/>
      <c r="F1069" s="203"/>
      <c r="G1069" s="204"/>
    </row>
    <row r="1070" spans="5:7" ht="15.75">
      <c r="E1070" s="203"/>
      <c r="F1070" s="203"/>
      <c r="G1070" s="204"/>
    </row>
    <row r="1071" spans="5:7" ht="15.75">
      <c r="E1071" s="203"/>
      <c r="F1071" s="203"/>
      <c r="G1071" s="204"/>
    </row>
    <row r="1072" spans="5:7" ht="15.75">
      <c r="E1072" s="203"/>
      <c r="F1072" s="203"/>
      <c r="G1072" s="204"/>
    </row>
    <row r="1073" spans="5:7" ht="15.75">
      <c r="E1073" s="203"/>
      <c r="F1073" s="203"/>
      <c r="G1073" s="204"/>
    </row>
    <row r="1074" spans="5:7" ht="15.75">
      <c r="E1074" s="203"/>
      <c r="F1074" s="203"/>
      <c r="G1074" s="204"/>
    </row>
    <row r="1075" spans="5:7" ht="15.75">
      <c r="E1075" s="203"/>
      <c r="F1075" s="203"/>
      <c r="G1075" s="204"/>
    </row>
    <row r="1076" spans="5:7" ht="15.75">
      <c r="E1076" s="203"/>
      <c r="F1076" s="203"/>
      <c r="G1076" s="204"/>
    </row>
    <row r="1077" spans="5:7" ht="15.75">
      <c r="E1077" s="203"/>
      <c r="F1077" s="203"/>
      <c r="G1077" s="204"/>
    </row>
    <row r="1078" spans="5:7" ht="15.75">
      <c r="E1078" s="203"/>
      <c r="F1078" s="203"/>
      <c r="G1078" s="204"/>
    </row>
    <row r="1079" spans="5:7" ht="15.75">
      <c r="E1079" s="203"/>
      <c r="F1079" s="203"/>
      <c r="G1079" s="204"/>
    </row>
    <row r="1080" spans="5:7" ht="15.75">
      <c r="E1080" s="203"/>
      <c r="F1080" s="203"/>
      <c r="G1080" s="204"/>
    </row>
    <row r="1081" spans="5:7" ht="15.75">
      <c r="E1081" s="203"/>
      <c r="F1081" s="203"/>
      <c r="G1081" s="204"/>
    </row>
    <row r="1082" spans="5:7" ht="15.75">
      <c r="E1082" s="203"/>
      <c r="F1082" s="203"/>
      <c r="G1082" s="204"/>
    </row>
    <row r="1083" spans="5:7" ht="15.75">
      <c r="E1083" s="203"/>
      <c r="F1083" s="203"/>
      <c r="G1083" s="204"/>
    </row>
    <row r="1084" spans="5:7" ht="15.75">
      <c r="E1084" s="203"/>
      <c r="F1084" s="203"/>
      <c r="G1084" s="204"/>
    </row>
    <row r="1085" spans="5:7" ht="15.75">
      <c r="E1085" s="203"/>
      <c r="F1085" s="203"/>
      <c r="G1085" s="204"/>
    </row>
    <row r="1086" spans="5:7" ht="15.75">
      <c r="E1086" s="203"/>
      <c r="F1086" s="203"/>
      <c r="G1086" s="204"/>
    </row>
    <row r="1087" spans="5:7" ht="15.75">
      <c r="E1087" s="203"/>
      <c r="F1087" s="203"/>
      <c r="G1087" s="204"/>
    </row>
    <row r="1088" spans="5:7" ht="15.75">
      <c r="E1088" s="203"/>
      <c r="F1088" s="203"/>
      <c r="G1088" s="204"/>
    </row>
    <row r="1089" spans="5:7" ht="15.75">
      <c r="E1089" s="203"/>
      <c r="F1089" s="203"/>
      <c r="G1089" s="204"/>
    </row>
    <row r="1090" spans="5:7" ht="15.75">
      <c r="E1090" s="203"/>
      <c r="F1090" s="203"/>
      <c r="G1090" s="204"/>
    </row>
    <row r="1091" spans="5:7" ht="15.75">
      <c r="E1091" s="203"/>
      <c r="F1091" s="203"/>
      <c r="G1091" s="204"/>
    </row>
    <row r="1092" spans="5:7" ht="15.75">
      <c r="E1092" s="203"/>
      <c r="F1092" s="203"/>
      <c r="G1092" s="204"/>
    </row>
    <row r="1093" spans="5:7" ht="15.75">
      <c r="E1093" s="203"/>
      <c r="F1093" s="203"/>
      <c r="G1093" s="204"/>
    </row>
    <row r="1094" spans="5:7" ht="15.75">
      <c r="E1094" s="203"/>
      <c r="F1094" s="203"/>
      <c r="G1094" s="204"/>
    </row>
    <row r="1095" spans="5:7" ht="15.75">
      <c r="E1095" s="203"/>
      <c r="F1095" s="203"/>
      <c r="G1095" s="204"/>
    </row>
    <row r="1096" spans="5:7" ht="15.75">
      <c r="E1096" s="203"/>
      <c r="F1096" s="203"/>
      <c r="G1096" s="204"/>
    </row>
    <row r="1097" spans="5:7" ht="15.75">
      <c r="E1097" s="203"/>
      <c r="F1097" s="203"/>
      <c r="G1097" s="204"/>
    </row>
    <row r="1098" spans="5:7" ht="15.75">
      <c r="E1098" s="203"/>
      <c r="F1098" s="203"/>
      <c r="G1098" s="204"/>
    </row>
    <row r="1099" spans="5:7" ht="15.75">
      <c r="E1099" s="203"/>
      <c r="F1099" s="203"/>
      <c r="G1099" s="204"/>
    </row>
    <row r="1100" spans="5:7" ht="15.75">
      <c r="E1100" s="203"/>
      <c r="F1100" s="203"/>
      <c r="G1100" s="204"/>
    </row>
    <row r="1101" spans="5:7" ht="15.75">
      <c r="E1101" s="203"/>
      <c r="F1101" s="203"/>
      <c r="G1101" s="204"/>
    </row>
    <row r="1102" spans="5:7" ht="15.75">
      <c r="E1102" s="203"/>
      <c r="F1102" s="203"/>
      <c r="G1102" s="204"/>
    </row>
    <row r="1103" spans="5:7" ht="15.75">
      <c r="E1103" s="203"/>
      <c r="F1103" s="203"/>
      <c r="G1103" s="204"/>
    </row>
    <row r="1104" spans="5:7" ht="15.75">
      <c r="E1104" s="203"/>
      <c r="F1104" s="203"/>
      <c r="G1104" s="204"/>
    </row>
    <row r="1105" spans="5:7" ht="15.75">
      <c r="E1105" s="203"/>
      <c r="F1105" s="203"/>
      <c r="G1105" s="204"/>
    </row>
    <row r="1106" spans="5:7" ht="15.75">
      <c r="E1106" s="203"/>
      <c r="F1106" s="203"/>
      <c r="G1106" s="204"/>
    </row>
    <row r="1107" spans="5:7" ht="15.75">
      <c r="E1107" s="203"/>
      <c r="F1107" s="203"/>
      <c r="G1107" s="204"/>
    </row>
    <row r="1108" spans="5:7" ht="15.75">
      <c r="E1108" s="203"/>
      <c r="F1108" s="203"/>
      <c r="G1108" s="204"/>
    </row>
    <row r="1109" spans="5:7" ht="15.75">
      <c r="E1109" s="203"/>
      <c r="F1109" s="203"/>
      <c r="G1109" s="204"/>
    </row>
    <row r="1110" spans="5:7" ht="15.75">
      <c r="E1110" s="203"/>
      <c r="F1110" s="203"/>
      <c r="G1110" s="204"/>
    </row>
    <row r="1111" spans="5:7" ht="15.75">
      <c r="E1111" s="203"/>
      <c r="F1111" s="203"/>
      <c r="G1111" s="204"/>
    </row>
    <row r="1112" spans="5:7" ht="15.75">
      <c r="E1112" s="203"/>
      <c r="F1112" s="203"/>
      <c r="G1112" s="204"/>
    </row>
    <row r="1113" spans="5:7" ht="15.75">
      <c r="E1113" s="203"/>
      <c r="F1113" s="203"/>
      <c r="G1113" s="204"/>
    </row>
    <row r="1114" spans="5:7" ht="15.75">
      <c r="E1114" s="203"/>
      <c r="F1114" s="203"/>
      <c r="G1114" s="204"/>
    </row>
    <row r="1115" spans="5:7" ht="15.75">
      <c r="E1115" s="203"/>
      <c r="F1115" s="203"/>
      <c r="G1115" s="204"/>
    </row>
    <row r="1116" spans="5:7" ht="15.75">
      <c r="E1116" s="203"/>
      <c r="F1116" s="203"/>
      <c r="G1116" s="204"/>
    </row>
    <row r="1117" spans="5:7" ht="15.75">
      <c r="E1117" s="203"/>
      <c r="F1117" s="203"/>
      <c r="G1117" s="204"/>
    </row>
    <row r="1118" spans="5:7" ht="15.75">
      <c r="E1118" s="203"/>
      <c r="F1118" s="203"/>
      <c r="G1118" s="204"/>
    </row>
    <row r="1119" spans="5:7" ht="15.75">
      <c r="E1119" s="203"/>
      <c r="F1119" s="203"/>
      <c r="G1119" s="204"/>
    </row>
    <row r="1120" spans="5:7" ht="15.75">
      <c r="E1120" s="203"/>
      <c r="F1120" s="203"/>
      <c r="G1120" s="204"/>
    </row>
    <row r="1121" spans="5:7" ht="15.75">
      <c r="E1121" s="203"/>
      <c r="F1121" s="203"/>
      <c r="G1121" s="204"/>
    </row>
    <row r="1122" spans="5:7" ht="15.75">
      <c r="E1122" s="203"/>
      <c r="F1122" s="203"/>
      <c r="G1122" s="204"/>
    </row>
    <row r="1123" spans="5:7" ht="15.75">
      <c r="E1123" s="203"/>
      <c r="F1123" s="203"/>
      <c r="G1123" s="204"/>
    </row>
    <row r="1124" spans="5:7" ht="15.75">
      <c r="E1124" s="203"/>
      <c r="F1124" s="203"/>
      <c r="G1124" s="204"/>
    </row>
    <row r="1125" spans="5:7" ht="15.75">
      <c r="E1125" s="203"/>
      <c r="F1125" s="203"/>
      <c r="G1125" s="204"/>
    </row>
    <row r="1126" spans="5:7" ht="15.75">
      <c r="E1126" s="203"/>
      <c r="F1126" s="203"/>
      <c r="G1126" s="204"/>
    </row>
    <row r="1127" spans="5:7" ht="15.75">
      <c r="E1127" s="203"/>
      <c r="F1127" s="203"/>
      <c r="G1127" s="204"/>
    </row>
    <row r="1128" spans="5:7" ht="15.75">
      <c r="E1128" s="203"/>
      <c r="F1128" s="203"/>
      <c r="G1128" s="204"/>
    </row>
    <row r="1129" spans="5:7" ht="15.75">
      <c r="E1129" s="203"/>
      <c r="F1129" s="203"/>
      <c r="G1129" s="204"/>
    </row>
    <row r="1130" spans="5:7" ht="15.75">
      <c r="E1130" s="203"/>
      <c r="F1130" s="203"/>
      <c r="G1130" s="204"/>
    </row>
    <row r="1131" spans="5:7" ht="15.75">
      <c r="E1131" s="203"/>
      <c r="F1131" s="203"/>
      <c r="G1131" s="204"/>
    </row>
    <row r="1132" spans="5:7" ht="15.75">
      <c r="E1132" s="203"/>
      <c r="F1132" s="203"/>
      <c r="G1132" s="204"/>
    </row>
    <row r="1133" spans="5:7" ht="15.75">
      <c r="E1133" s="203"/>
      <c r="F1133" s="203"/>
      <c r="G1133" s="204"/>
    </row>
    <row r="1134" spans="5:7" ht="15.75">
      <c r="E1134" s="203"/>
      <c r="F1134" s="203"/>
      <c r="G1134" s="204"/>
    </row>
    <row r="1135" spans="5:7" ht="15.75">
      <c r="E1135" s="203"/>
      <c r="F1135" s="203"/>
      <c r="G1135" s="204"/>
    </row>
    <row r="1136" spans="5:7" ht="15.75">
      <c r="E1136" s="203"/>
      <c r="F1136" s="203"/>
      <c r="G1136" s="204"/>
    </row>
    <row r="1137" spans="5:7" ht="15.75">
      <c r="E1137" s="203"/>
      <c r="F1137" s="203"/>
      <c r="G1137" s="204"/>
    </row>
    <row r="1138" spans="5:7" ht="15.75">
      <c r="E1138" s="203"/>
      <c r="F1138" s="203"/>
      <c r="G1138" s="204"/>
    </row>
    <row r="1139" spans="5:7" ht="15.75">
      <c r="E1139" s="203"/>
      <c r="F1139" s="203"/>
      <c r="G1139" s="204"/>
    </row>
    <row r="1140" spans="5:7" ht="15.75">
      <c r="E1140" s="203"/>
      <c r="F1140" s="203"/>
      <c r="G1140" s="204"/>
    </row>
    <row r="1141" spans="5:7" ht="15.75">
      <c r="E1141" s="203"/>
      <c r="F1141" s="203"/>
      <c r="G1141" s="204"/>
    </row>
    <row r="1142" spans="5:7" ht="15.75">
      <c r="E1142" s="203"/>
      <c r="F1142" s="203"/>
      <c r="G1142" s="204"/>
    </row>
    <row r="1143" spans="5:7" ht="15.75">
      <c r="E1143" s="203"/>
      <c r="F1143" s="203"/>
      <c r="G1143" s="204"/>
    </row>
    <row r="1144" spans="5:7" ht="15.75">
      <c r="E1144" s="203"/>
      <c r="F1144" s="203"/>
      <c r="G1144" s="204"/>
    </row>
    <row r="1145" spans="5:7" ht="15.75">
      <c r="E1145" s="203"/>
      <c r="F1145" s="203"/>
      <c r="G1145" s="204"/>
    </row>
    <row r="1146" spans="5:7" ht="15.75">
      <c r="E1146" s="203"/>
      <c r="F1146" s="203"/>
      <c r="G1146" s="204"/>
    </row>
    <row r="1147" spans="5:7" ht="15.75">
      <c r="E1147" s="203"/>
      <c r="F1147" s="203"/>
      <c r="G1147" s="204"/>
    </row>
    <row r="1148" spans="5:7" ht="15.75">
      <c r="E1148" s="203"/>
      <c r="F1148" s="203"/>
      <c r="G1148" s="204"/>
    </row>
    <row r="1149" spans="5:7" ht="15.75">
      <c r="E1149" s="203"/>
      <c r="F1149" s="203"/>
      <c r="G1149" s="204"/>
    </row>
    <row r="1150" spans="5:7" ht="15.75">
      <c r="E1150" s="203"/>
      <c r="F1150" s="203"/>
      <c r="G1150" s="204"/>
    </row>
    <row r="1151" spans="5:7" ht="15.75">
      <c r="E1151" s="203"/>
      <c r="F1151" s="203"/>
      <c r="G1151" s="204"/>
    </row>
    <row r="1152" spans="5:7" ht="15.75">
      <c r="E1152" s="203"/>
      <c r="F1152" s="203"/>
      <c r="G1152" s="204"/>
    </row>
    <row r="1153" spans="5:7" ht="15.75">
      <c r="E1153" s="203"/>
      <c r="F1153" s="203"/>
      <c r="G1153" s="204"/>
    </row>
    <row r="1154" spans="5:7" ht="15.75">
      <c r="E1154" s="203"/>
      <c r="F1154" s="203"/>
      <c r="G1154" s="204"/>
    </row>
    <row r="1155" spans="5:7" ht="15.75">
      <c r="E1155" s="203"/>
      <c r="F1155" s="203"/>
      <c r="G1155" s="204"/>
    </row>
    <row r="1156" spans="5:7" ht="15.75">
      <c r="E1156" s="203"/>
      <c r="F1156" s="203"/>
      <c r="G1156" s="204"/>
    </row>
    <row r="1157" spans="5:7" ht="15.75">
      <c r="E1157" s="203"/>
      <c r="F1157" s="203"/>
      <c r="G1157" s="204"/>
    </row>
    <row r="1158" spans="5:7" ht="15.75">
      <c r="E1158" s="203"/>
      <c r="F1158" s="203"/>
      <c r="G1158" s="204"/>
    </row>
    <row r="1159" spans="5:7" ht="15.75">
      <c r="E1159" s="203"/>
      <c r="F1159" s="203"/>
      <c r="G1159" s="204"/>
    </row>
    <row r="1160" spans="5:7" ht="15.75">
      <c r="E1160" s="203"/>
      <c r="F1160" s="203"/>
      <c r="G1160" s="204"/>
    </row>
    <row r="1161" spans="5:7" ht="15.75">
      <c r="E1161" s="203"/>
      <c r="F1161" s="203"/>
      <c r="G1161" s="204"/>
    </row>
    <row r="1162" spans="5:7" ht="15.75">
      <c r="E1162" s="203"/>
      <c r="F1162" s="203"/>
      <c r="G1162" s="204"/>
    </row>
    <row r="1163" spans="5:7" ht="15.75">
      <c r="E1163" s="203"/>
      <c r="F1163" s="203"/>
      <c r="G1163" s="204"/>
    </row>
    <row r="1164" spans="5:7" ht="15.75">
      <c r="E1164" s="203"/>
      <c r="F1164" s="203"/>
      <c r="G1164" s="204"/>
    </row>
    <row r="1165" spans="5:7" ht="15.75">
      <c r="E1165" s="203"/>
      <c r="F1165" s="203"/>
      <c r="G1165" s="204"/>
    </row>
    <row r="1166" spans="5:7" ht="15.75">
      <c r="E1166" s="203"/>
      <c r="F1166" s="203"/>
      <c r="G1166" s="204"/>
    </row>
    <row r="1167" spans="5:7" ht="15.75">
      <c r="E1167" s="203"/>
      <c r="F1167" s="203"/>
      <c r="G1167" s="204"/>
    </row>
    <row r="1168" spans="5:7" ht="15.75">
      <c r="E1168" s="203"/>
      <c r="F1168" s="203"/>
      <c r="G1168" s="204"/>
    </row>
    <row r="1169" spans="5:7" ht="15.75">
      <c r="E1169" s="203"/>
      <c r="F1169" s="203"/>
      <c r="G1169" s="204"/>
    </row>
    <row r="1170" spans="5:7" ht="15.75">
      <c r="E1170" s="203"/>
      <c r="F1170" s="203"/>
      <c r="G1170" s="204"/>
    </row>
    <row r="1171" spans="5:7" ht="15.75">
      <c r="E1171" s="203"/>
      <c r="F1171" s="203"/>
      <c r="G1171" s="204"/>
    </row>
    <row r="1172" spans="5:7" ht="15.75">
      <c r="E1172" s="203"/>
      <c r="F1172" s="203"/>
      <c r="G1172" s="204"/>
    </row>
    <row r="1173" spans="5:7" ht="15.75">
      <c r="E1173" s="203"/>
      <c r="F1173" s="203"/>
      <c r="G1173" s="204"/>
    </row>
    <row r="1174" spans="5:7" ht="15.75">
      <c r="E1174" s="203"/>
      <c r="F1174" s="203"/>
      <c r="G1174" s="204"/>
    </row>
    <row r="1175" spans="5:7" ht="15.75">
      <c r="E1175" s="203"/>
      <c r="F1175" s="203"/>
      <c r="G1175" s="204"/>
    </row>
    <row r="1176" spans="5:7" ht="15.75">
      <c r="E1176" s="203"/>
      <c r="F1176" s="203"/>
      <c r="G1176" s="204"/>
    </row>
    <row r="1177" spans="5:7" ht="15.75">
      <c r="E1177" s="203"/>
      <c r="F1177" s="203"/>
      <c r="G1177" s="204"/>
    </row>
    <row r="1178" spans="5:7" ht="15.75">
      <c r="E1178" s="203"/>
      <c r="F1178" s="203"/>
      <c r="G1178" s="204"/>
    </row>
    <row r="1179" spans="5:7" ht="15.75">
      <c r="E1179" s="203"/>
      <c r="F1179" s="203"/>
      <c r="G1179" s="204"/>
    </row>
    <row r="1180" spans="5:7" ht="15.75">
      <c r="E1180" s="203"/>
      <c r="F1180" s="203"/>
      <c r="G1180" s="204"/>
    </row>
    <row r="1181" spans="5:7" ht="15.75">
      <c r="E1181" s="203"/>
      <c r="F1181" s="203"/>
      <c r="G1181" s="204"/>
    </row>
    <row r="1182" spans="5:7" ht="15.75">
      <c r="E1182" s="203"/>
      <c r="F1182" s="203"/>
      <c r="G1182" s="204"/>
    </row>
    <row r="1183" spans="5:7" ht="15.75">
      <c r="E1183" s="203"/>
      <c r="F1183" s="203"/>
      <c r="G1183" s="204"/>
    </row>
    <row r="1184" spans="5:7" ht="15.75">
      <c r="E1184" s="203"/>
      <c r="F1184" s="203"/>
      <c r="G1184" s="204"/>
    </row>
    <row r="1185" spans="5:7" ht="15.75">
      <c r="E1185" s="203"/>
      <c r="F1185" s="203"/>
      <c r="G1185" s="204"/>
    </row>
    <row r="1186" spans="5:7" ht="15.75">
      <c r="E1186" s="203"/>
      <c r="F1186" s="203"/>
      <c r="G1186" s="204"/>
    </row>
    <row r="1187" spans="5:7" ht="15.75">
      <c r="E1187" s="203"/>
      <c r="F1187" s="203"/>
      <c r="G1187" s="204"/>
    </row>
    <row r="1188" spans="5:7" ht="15.75">
      <c r="E1188" s="203"/>
      <c r="F1188" s="203"/>
      <c r="G1188" s="204"/>
    </row>
    <row r="1189" spans="5:7" ht="15.75">
      <c r="E1189" s="203"/>
      <c r="F1189" s="203"/>
      <c r="G1189" s="204"/>
    </row>
    <row r="1190" spans="5:7" ht="15.75">
      <c r="E1190" s="203"/>
      <c r="F1190" s="203"/>
      <c r="G1190" s="204"/>
    </row>
    <row r="1191" spans="5:7" ht="15.75">
      <c r="E1191" s="203"/>
      <c r="F1191" s="203"/>
      <c r="G1191" s="204"/>
    </row>
    <row r="1192" spans="5:7" ht="15.75">
      <c r="E1192" s="203"/>
      <c r="F1192" s="203"/>
      <c r="G1192" s="204"/>
    </row>
    <row r="1193" spans="5:7" ht="15.75">
      <c r="E1193" s="203"/>
      <c r="F1193" s="203"/>
      <c r="G1193" s="204"/>
    </row>
    <row r="1194" spans="5:7" ht="15.75">
      <c r="E1194" s="203"/>
      <c r="F1194" s="203"/>
      <c r="G1194" s="204"/>
    </row>
    <row r="1195" spans="5:7" ht="15.75">
      <c r="E1195" s="203"/>
      <c r="F1195" s="203"/>
      <c r="G1195" s="204"/>
    </row>
    <row r="1196" spans="5:7" ht="15.75">
      <c r="E1196" s="203"/>
      <c r="F1196" s="203"/>
      <c r="G1196" s="204"/>
    </row>
    <row r="1197" spans="5:7" ht="15.75">
      <c r="E1197" s="203"/>
      <c r="F1197" s="203"/>
      <c r="G1197" s="204"/>
    </row>
    <row r="1198" spans="5:7" ht="15.75">
      <c r="E1198" s="203"/>
      <c r="F1198" s="203"/>
      <c r="G1198" s="204"/>
    </row>
    <row r="1199" spans="5:7" ht="15.75">
      <c r="E1199" s="203"/>
      <c r="F1199" s="203"/>
      <c r="G1199" s="204"/>
    </row>
    <row r="1200" spans="5:7" ht="15.75">
      <c r="E1200" s="203"/>
      <c r="F1200" s="203"/>
      <c r="G1200" s="204"/>
    </row>
    <row r="1201" spans="5:7" ht="15.75">
      <c r="E1201" s="203"/>
      <c r="F1201" s="203"/>
      <c r="G1201" s="204"/>
    </row>
    <row r="1202" spans="5:7" ht="15.75">
      <c r="E1202" s="203"/>
      <c r="F1202" s="203"/>
      <c r="G1202" s="204"/>
    </row>
    <row r="1203" spans="5:7" ht="15.75">
      <c r="E1203" s="203"/>
      <c r="F1203" s="203"/>
      <c r="G1203" s="204"/>
    </row>
    <row r="1204" spans="5:7" ht="15.75">
      <c r="E1204" s="203"/>
      <c r="F1204" s="203"/>
      <c r="G1204" s="204"/>
    </row>
    <row r="1205" spans="5:7" ht="15.75">
      <c r="E1205" s="203"/>
      <c r="F1205" s="203"/>
      <c r="G1205" s="204"/>
    </row>
    <row r="1206" spans="5:7" ht="15.75">
      <c r="E1206" s="203"/>
      <c r="F1206" s="203"/>
      <c r="G1206" s="204"/>
    </row>
    <row r="1207" spans="5:7" ht="15.75">
      <c r="E1207" s="203"/>
      <c r="F1207" s="203"/>
      <c r="G1207" s="204"/>
    </row>
    <row r="1208" spans="5:7" ht="15.75">
      <c r="E1208" s="203"/>
      <c r="F1208" s="203"/>
      <c r="G1208" s="204"/>
    </row>
    <row r="1209" spans="5:7" ht="15.75">
      <c r="E1209" s="203"/>
      <c r="F1209" s="203"/>
      <c r="G1209" s="204"/>
    </row>
    <row r="1210" spans="5:7" ht="15.75">
      <c r="E1210" s="203"/>
      <c r="F1210" s="203"/>
      <c r="G1210" s="204"/>
    </row>
    <row r="1211" spans="5:7" ht="15.75">
      <c r="E1211" s="203"/>
      <c r="F1211" s="203"/>
      <c r="G1211" s="204"/>
    </row>
    <row r="1212" spans="5:7" ht="15.75">
      <c r="E1212" s="203"/>
      <c r="F1212" s="203"/>
      <c r="G1212" s="204"/>
    </row>
    <row r="1213" spans="5:7" ht="15.75">
      <c r="E1213" s="203"/>
      <c r="F1213" s="203"/>
      <c r="G1213" s="204"/>
    </row>
    <row r="1214" spans="5:7" ht="15.75">
      <c r="E1214" s="203"/>
      <c r="F1214" s="203"/>
      <c r="G1214" s="204"/>
    </row>
    <row r="1215" spans="5:7" ht="15.75">
      <c r="E1215" s="203"/>
      <c r="F1215" s="203"/>
      <c r="G1215" s="204"/>
    </row>
    <row r="1216" spans="5:7" ht="15.75">
      <c r="E1216" s="203"/>
      <c r="F1216" s="203"/>
      <c r="G1216" s="204"/>
    </row>
    <row r="1217" spans="5:7" ht="15.75">
      <c r="E1217" s="203"/>
      <c r="F1217" s="203"/>
      <c r="G1217" s="204"/>
    </row>
    <row r="1218" spans="5:7" ht="15.75">
      <c r="E1218" s="203"/>
      <c r="F1218" s="203"/>
      <c r="G1218" s="204"/>
    </row>
    <row r="1219" spans="5:7" ht="15.75">
      <c r="E1219" s="203"/>
      <c r="F1219" s="203"/>
      <c r="G1219" s="204"/>
    </row>
    <row r="1220" spans="5:7" ht="15.75">
      <c r="E1220" s="203"/>
      <c r="F1220" s="203"/>
      <c r="G1220" s="204"/>
    </row>
    <row r="1221" spans="5:7" ht="15.75">
      <c r="E1221" s="203"/>
      <c r="F1221" s="203"/>
      <c r="G1221" s="204"/>
    </row>
    <row r="1222" spans="5:7" ht="15.75">
      <c r="E1222" s="203"/>
      <c r="F1222" s="203"/>
      <c r="G1222" s="204"/>
    </row>
    <row r="1223" spans="5:7" ht="15.75">
      <c r="E1223" s="203"/>
      <c r="F1223" s="203"/>
      <c r="G1223" s="204"/>
    </row>
    <row r="1224" spans="5:7" ht="15.75">
      <c r="E1224" s="203"/>
      <c r="F1224" s="203"/>
      <c r="G1224" s="204"/>
    </row>
    <row r="1225" spans="5:7" ht="15.75">
      <c r="E1225" s="203"/>
      <c r="F1225" s="203"/>
      <c r="G1225" s="204"/>
    </row>
    <row r="1226" spans="5:7" ht="15.75">
      <c r="E1226" s="203"/>
      <c r="F1226" s="203"/>
      <c r="G1226" s="204"/>
    </row>
    <row r="1227" spans="5:7" ht="15.75">
      <c r="E1227" s="203"/>
      <c r="F1227" s="203"/>
      <c r="G1227" s="204"/>
    </row>
    <row r="1228" spans="5:7" ht="15.75">
      <c r="E1228" s="203"/>
      <c r="F1228" s="203"/>
      <c r="G1228" s="204"/>
    </row>
    <row r="1229" spans="5:7" ht="15.75">
      <c r="E1229" s="203"/>
      <c r="F1229" s="203"/>
      <c r="G1229" s="204"/>
    </row>
    <row r="1230" spans="5:7" ht="15.75">
      <c r="E1230" s="203"/>
      <c r="F1230" s="203"/>
      <c r="G1230" s="204"/>
    </row>
    <row r="1231" spans="5:7" ht="15.75">
      <c r="E1231" s="203"/>
      <c r="F1231" s="203"/>
      <c r="G1231" s="204"/>
    </row>
    <row r="1232" spans="5:7" ht="15.75">
      <c r="E1232" s="203"/>
      <c r="F1232" s="203"/>
      <c r="G1232" s="204"/>
    </row>
    <row r="1233" spans="5:7" ht="15.75">
      <c r="E1233" s="203"/>
      <c r="F1233" s="203"/>
      <c r="G1233" s="204"/>
    </row>
    <row r="1234" spans="5:7" ht="15.75">
      <c r="E1234" s="203"/>
      <c r="F1234" s="203"/>
      <c r="G1234" s="204"/>
    </row>
    <row r="1235" spans="5:7" ht="15.75">
      <c r="E1235" s="203"/>
      <c r="F1235" s="203"/>
      <c r="G1235" s="204"/>
    </row>
    <row r="1236" spans="5:7" ht="15.75">
      <c r="E1236" s="203"/>
      <c r="F1236" s="203"/>
      <c r="G1236" s="204"/>
    </row>
    <row r="1237" spans="5:7" ht="15.75">
      <c r="E1237" s="203"/>
      <c r="F1237" s="203"/>
      <c r="G1237" s="204"/>
    </row>
    <row r="1238" spans="5:7" ht="15.75">
      <c r="E1238" s="203"/>
      <c r="F1238" s="203"/>
      <c r="G1238" s="204"/>
    </row>
    <row r="1239" spans="5:7" ht="15.75">
      <c r="E1239" s="203"/>
      <c r="F1239" s="203"/>
      <c r="G1239" s="204"/>
    </row>
    <row r="1240" spans="5:7" ht="15.75">
      <c r="E1240" s="203"/>
      <c r="F1240" s="203"/>
      <c r="G1240" s="204"/>
    </row>
    <row r="1241" spans="5:7" ht="15.75">
      <c r="E1241" s="203"/>
      <c r="F1241" s="203"/>
      <c r="G1241" s="204"/>
    </row>
    <row r="1242" spans="5:7" ht="15.75">
      <c r="E1242" s="203"/>
      <c r="F1242" s="203"/>
      <c r="G1242" s="204"/>
    </row>
    <row r="1243" spans="5:7" ht="15.75">
      <c r="E1243" s="203"/>
      <c r="F1243" s="203"/>
      <c r="G1243" s="204"/>
    </row>
    <row r="1244" spans="5:7" ht="15.75">
      <c r="E1244" s="203"/>
      <c r="F1244" s="203"/>
      <c r="G1244" s="204"/>
    </row>
    <row r="1245" spans="5:7" ht="15.75">
      <c r="E1245" s="203"/>
      <c r="F1245" s="203"/>
      <c r="G1245" s="204"/>
    </row>
    <row r="1246" spans="5:7" ht="15.75">
      <c r="E1246" s="203"/>
      <c r="F1246" s="203"/>
      <c r="G1246" s="204"/>
    </row>
    <row r="1247" spans="5:7" ht="15.75">
      <c r="E1247" s="203"/>
      <c r="F1247" s="203"/>
      <c r="G1247" s="204"/>
    </row>
    <row r="1248" spans="5:7" ht="15.75">
      <c r="E1248" s="203"/>
      <c r="F1248" s="203"/>
      <c r="G1248" s="204"/>
    </row>
    <row r="1249" spans="5:7" ht="15.75">
      <c r="E1249" s="203"/>
      <c r="F1249" s="203"/>
      <c r="G1249" s="204"/>
    </row>
    <row r="1250" spans="5:7" ht="15.75">
      <c r="E1250" s="203"/>
      <c r="F1250" s="203"/>
      <c r="G1250" s="204"/>
    </row>
    <row r="1251" spans="5:7" ht="15.75">
      <c r="E1251" s="203"/>
      <c r="F1251" s="203"/>
      <c r="G1251" s="204"/>
    </row>
    <row r="1252" spans="5:7" ht="15.75">
      <c r="E1252" s="203"/>
      <c r="F1252" s="203"/>
      <c r="G1252" s="204"/>
    </row>
    <row r="1253" spans="5:7" ht="15.75">
      <c r="E1253" s="203"/>
      <c r="F1253" s="203"/>
      <c r="G1253" s="204"/>
    </row>
    <row r="1254" spans="5:7" ht="15.75">
      <c r="E1254" s="203"/>
      <c r="F1254" s="203"/>
      <c r="G1254" s="204"/>
    </row>
    <row r="1255" spans="5:7" ht="15.75">
      <c r="E1255" s="203"/>
      <c r="F1255" s="203"/>
      <c r="G1255" s="204"/>
    </row>
    <row r="1256" spans="5:7" ht="15.75">
      <c r="E1256" s="203"/>
      <c r="F1256" s="203"/>
      <c r="G1256" s="204"/>
    </row>
    <row r="1257" spans="5:7" ht="15.75">
      <c r="E1257" s="203"/>
      <c r="F1257" s="203"/>
      <c r="G1257" s="204"/>
    </row>
    <row r="1258" spans="5:7" ht="15.75">
      <c r="E1258" s="203"/>
      <c r="F1258" s="203"/>
      <c r="G1258" s="204"/>
    </row>
    <row r="1259" spans="5:7" ht="15.75">
      <c r="E1259" s="203"/>
      <c r="F1259" s="203"/>
      <c r="G1259" s="204"/>
    </row>
    <row r="1260" spans="5:7" ht="15.75">
      <c r="E1260" s="203"/>
      <c r="F1260" s="203"/>
      <c r="G1260" s="204"/>
    </row>
    <row r="1261" spans="5:7" ht="15.75">
      <c r="E1261" s="203"/>
      <c r="F1261" s="203"/>
      <c r="G1261" s="204"/>
    </row>
    <row r="1262" spans="5:7" ht="15.75">
      <c r="E1262" s="203"/>
      <c r="F1262" s="203"/>
      <c r="G1262" s="204"/>
    </row>
    <row r="1263" spans="5:7" ht="15.75">
      <c r="E1263" s="203"/>
      <c r="F1263" s="203"/>
      <c r="G1263" s="204"/>
    </row>
    <row r="1264" spans="5:7" ht="15.75">
      <c r="E1264" s="203"/>
      <c r="F1264" s="203"/>
      <c r="G1264" s="204"/>
    </row>
    <row r="1265" spans="5:7" ht="15.75">
      <c r="E1265" s="203"/>
      <c r="F1265" s="203"/>
      <c r="G1265" s="204"/>
    </row>
    <row r="1266" spans="5:7" ht="15.75">
      <c r="E1266" s="203"/>
      <c r="F1266" s="203"/>
      <c r="G1266" s="204"/>
    </row>
    <row r="1267" spans="5:7" ht="15.75">
      <c r="E1267" s="203"/>
      <c r="F1267" s="203"/>
      <c r="G1267" s="204"/>
    </row>
    <row r="1268" spans="5:7" ht="15.75">
      <c r="E1268" s="203"/>
      <c r="F1268" s="203"/>
      <c r="G1268" s="204"/>
    </row>
    <row r="1269" spans="5:7" ht="15.75">
      <c r="E1269" s="203"/>
      <c r="F1269" s="203"/>
      <c r="G1269" s="204"/>
    </row>
    <row r="1270" spans="5:7" ht="15.75">
      <c r="E1270" s="203"/>
      <c r="F1270" s="203"/>
      <c r="G1270" s="204"/>
    </row>
    <row r="1271" spans="5:7" ht="15.75">
      <c r="E1271" s="203"/>
      <c r="F1271" s="203"/>
      <c r="G1271" s="204"/>
    </row>
    <row r="1272" spans="5:7" ht="15.75">
      <c r="E1272" s="203"/>
      <c r="F1272" s="203"/>
      <c r="G1272" s="204"/>
    </row>
    <row r="1273" spans="5:7" ht="15.75">
      <c r="E1273" s="203"/>
      <c r="F1273" s="203"/>
      <c r="G1273" s="204"/>
    </row>
    <row r="1274" spans="5:7" ht="15.75">
      <c r="E1274" s="203"/>
      <c r="F1274" s="203"/>
      <c r="G1274" s="204"/>
    </row>
    <row r="1275" spans="5:7" ht="15.75">
      <c r="E1275" s="203"/>
      <c r="F1275" s="203"/>
      <c r="G1275" s="204"/>
    </row>
    <row r="1276" spans="5:7" ht="15.75">
      <c r="E1276" s="203"/>
      <c r="F1276" s="203"/>
      <c r="G1276" s="204"/>
    </row>
    <row r="1277" spans="5:7" ht="15.75">
      <c r="E1277" s="203"/>
      <c r="F1277" s="203"/>
      <c r="G1277" s="204"/>
    </row>
    <row r="1278" spans="5:7" ht="15.75">
      <c r="E1278" s="203"/>
      <c r="F1278" s="203"/>
      <c r="G1278" s="204"/>
    </row>
    <row r="1279" spans="5:7" ht="15.75">
      <c r="E1279" s="203"/>
      <c r="F1279" s="203"/>
      <c r="G1279" s="204"/>
    </row>
    <row r="1280" spans="5:7" ht="15.75">
      <c r="E1280" s="203"/>
      <c r="F1280" s="203"/>
      <c r="G1280" s="204"/>
    </row>
    <row r="1281" spans="5:7" ht="15.75">
      <c r="E1281" s="203"/>
      <c r="F1281" s="203"/>
      <c r="G1281" s="204"/>
    </row>
    <row r="1282" spans="5:7" ht="15.75">
      <c r="E1282" s="203"/>
      <c r="F1282" s="203"/>
      <c r="G1282" s="204"/>
    </row>
    <row r="1283" spans="5:7" ht="15.75">
      <c r="E1283" s="203"/>
      <c r="F1283" s="203"/>
      <c r="G1283" s="204"/>
    </row>
    <row r="1284" spans="5:7" ht="15.75">
      <c r="E1284" s="203"/>
      <c r="F1284" s="203"/>
      <c r="G1284" s="204"/>
    </row>
    <row r="1285" spans="5:7" ht="15.75">
      <c r="E1285" s="203"/>
      <c r="F1285" s="203"/>
      <c r="G1285" s="204"/>
    </row>
    <row r="1286" spans="5:7" ht="15.75">
      <c r="E1286" s="203"/>
      <c r="F1286" s="203"/>
      <c r="G1286" s="204"/>
    </row>
    <row r="1287" spans="5:7" ht="15.75">
      <c r="E1287" s="203"/>
      <c r="F1287" s="203"/>
      <c r="G1287" s="204"/>
    </row>
    <row r="1288" spans="5:7" ht="15.75">
      <c r="E1288" s="203"/>
      <c r="F1288" s="203"/>
      <c r="G1288" s="204"/>
    </row>
    <row r="1289" spans="5:7" ht="15.75">
      <c r="E1289" s="203"/>
      <c r="F1289" s="203"/>
      <c r="G1289" s="204"/>
    </row>
    <row r="1290" spans="5:7" ht="15.75">
      <c r="E1290" s="203"/>
      <c r="F1290" s="203"/>
      <c r="G1290" s="204"/>
    </row>
    <row r="1291" spans="5:7" ht="15.75">
      <c r="E1291" s="203"/>
      <c r="F1291" s="203"/>
      <c r="G1291" s="204"/>
    </row>
    <row r="1292" spans="5:7" ht="15.75">
      <c r="E1292" s="203"/>
      <c r="F1292" s="203"/>
      <c r="G1292" s="204"/>
    </row>
    <row r="1293" spans="5:7" ht="15.75">
      <c r="E1293" s="203"/>
      <c r="F1293" s="203"/>
      <c r="G1293" s="204"/>
    </row>
    <row r="1294" spans="5:7" ht="15.75">
      <c r="E1294" s="203"/>
      <c r="F1294" s="203"/>
      <c r="G1294" s="204"/>
    </row>
    <row r="1295" spans="5:7" ht="15.75">
      <c r="E1295" s="203"/>
      <c r="F1295" s="203"/>
      <c r="G1295" s="204"/>
    </row>
    <row r="1296" spans="5:7" ht="15.75">
      <c r="E1296" s="203"/>
      <c r="F1296" s="203"/>
      <c r="G1296" s="204"/>
    </row>
    <row r="1297" spans="5:7" ht="15.75">
      <c r="E1297" s="203"/>
      <c r="F1297" s="203"/>
      <c r="G1297" s="204"/>
    </row>
    <row r="1298" spans="5:7" ht="15.75">
      <c r="E1298" s="203"/>
      <c r="F1298" s="203"/>
      <c r="G1298" s="204"/>
    </row>
    <row r="1299" spans="5:7" ht="15.75">
      <c r="E1299" s="203"/>
      <c r="F1299" s="203"/>
      <c r="G1299" s="204"/>
    </row>
    <row r="1300" spans="5:7" ht="15.75">
      <c r="E1300" s="203"/>
      <c r="F1300" s="203"/>
      <c r="G1300" s="204"/>
    </row>
    <row r="1301" spans="5:7" ht="15.75">
      <c r="E1301" s="203"/>
      <c r="F1301" s="203"/>
      <c r="G1301" s="204"/>
    </row>
    <row r="1302" spans="5:7" ht="15.75">
      <c r="E1302" s="203"/>
      <c r="F1302" s="203"/>
      <c r="G1302" s="204"/>
    </row>
    <row r="1303" spans="5:7" ht="15.75">
      <c r="E1303" s="203"/>
      <c r="F1303" s="203"/>
      <c r="G1303" s="204"/>
    </row>
    <row r="1304" spans="5:7" ht="15.75">
      <c r="E1304" s="203"/>
      <c r="F1304" s="203"/>
      <c r="G1304" s="204"/>
    </row>
    <row r="1305" spans="5:7" ht="15.75">
      <c r="E1305" s="203"/>
      <c r="F1305" s="203"/>
      <c r="G1305" s="204"/>
    </row>
    <row r="1306" spans="5:7" ht="15.75">
      <c r="E1306" s="203"/>
      <c r="F1306" s="203"/>
      <c r="G1306" s="204"/>
    </row>
    <row r="1307" spans="5:7" ht="15.75">
      <c r="E1307" s="203"/>
      <c r="F1307" s="203"/>
      <c r="G1307" s="204"/>
    </row>
    <row r="1308" spans="5:7" ht="15.75">
      <c r="E1308" s="203"/>
      <c r="F1308" s="203"/>
      <c r="G1308" s="204"/>
    </row>
    <row r="1309" spans="5:7" ht="15.75">
      <c r="E1309" s="203"/>
      <c r="F1309" s="203"/>
      <c r="G1309" s="204"/>
    </row>
    <row r="1310" spans="5:7" ht="15.75">
      <c r="E1310" s="203"/>
      <c r="F1310" s="203"/>
      <c r="G1310" s="204"/>
    </row>
    <row r="1311" spans="5:7" ht="15.75">
      <c r="E1311" s="203"/>
      <c r="F1311" s="203"/>
      <c r="G1311" s="204"/>
    </row>
    <row r="1312" spans="5:7" ht="15.75">
      <c r="E1312" s="203"/>
      <c r="F1312" s="203"/>
      <c r="G1312" s="204"/>
    </row>
    <row r="1313" spans="5:7" ht="15.75">
      <c r="E1313" s="203"/>
      <c r="F1313" s="203"/>
      <c r="G1313" s="204"/>
    </row>
    <row r="1314" spans="5:7" ht="15.75">
      <c r="E1314" s="203"/>
      <c r="F1314" s="203"/>
      <c r="G1314" s="204"/>
    </row>
    <row r="1315" spans="5:7" ht="15.75">
      <c r="E1315" s="203"/>
      <c r="F1315" s="203"/>
      <c r="G1315" s="204"/>
    </row>
    <row r="1316" spans="5:7" ht="15.75">
      <c r="E1316" s="203"/>
      <c r="F1316" s="203"/>
      <c r="G1316" s="204"/>
    </row>
    <row r="1317" spans="5:7" ht="15.75">
      <c r="E1317" s="203"/>
      <c r="F1317" s="203"/>
      <c r="G1317" s="204"/>
    </row>
    <row r="1318" spans="5:7" ht="15.75">
      <c r="E1318" s="203"/>
      <c r="F1318" s="203"/>
      <c r="G1318" s="204"/>
    </row>
    <row r="1319" spans="5:7" ht="15.75">
      <c r="E1319" s="203"/>
      <c r="F1319" s="203"/>
      <c r="G1319" s="204"/>
    </row>
    <row r="1320" spans="5:7" ht="15.75">
      <c r="E1320" s="203"/>
      <c r="F1320" s="203"/>
      <c r="G1320" s="204"/>
    </row>
    <row r="1321" spans="5:7" ht="15.75">
      <c r="E1321" s="203"/>
      <c r="F1321" s="203"/>
      <c r="G1321" s="204"/>
    </row>
    <row r="1322" spans="5:7" ht="15.75">
      <c r="E1322" s="203"/>
      <c r="F1322" s="203"/>
      <c r="G1322" s="204"/>
    </row>
    <row r="1323" spans="5:7" ht="15.75">
      <c r="E1323" s="203"/>
      <c r="F1323" s="203"/>
      <c r="G1323" s="204"/>
    </row>
    <row r="1324" spans="5:7" ht="15.75">
      <c r="E1324" s="203"/>
      <c r="F1324" s="203"/>
      <c r="G1324" s="204"/>
    </row>
    <row r="1325" spans="5:7" ht="15.75">
      <c r="E1325" s="203"/>
      <c r="F1325" s="203"/>
      <c r="G1325" s="204"/>
    </row>
    <row r="1326" spans="5:7" ht="15.75">
      <c r="E1326" s="203"/>
      <c r="F1326" s="203"/>
      <c r="G1326" s="204"/>
    </row>
    <row r="1327" spans="5:7" ht="15.75">
      <c r="E1327" s="203"/>
      <c r="F1327" s="203"/>
      <c r="G1327" s="204"/>
    </row>
    <row r="1328" spans="5:7" ht="15.75">
      <c r="E1328" s="203"/>
      <c r="F1328" s="203"/>
      <c r="G1328" s="204"/>
    </row>
    <row r="1329" spans="5:7" ht="15.75">
      <c r="E1329" s="203"/>
      <c r="F1329" s="203"/>
      <c r="G1329" s="204"/>
    </row>
    <row r="1330" spans="5:7" ht="15.75">
      <c r="E1330" s="203"/>
      <c r="F1330" s="203"/>
      <c r="G1330" s="204"/>
    </row>
    <row r="1331" spans="5:7" ht="15.75">
      <c r="E1331" s="203"/>
      <c r="F1331" s="203"/>
      <c r="G1331" s="204"/>
    </row>
    <row r="1332" spans="5:7" ht="15.75">
      <c r="E1332" s="203"/>
      <c r="F1332" s="203"/>
      <c r="G1332" s="204"/>
    </row>
    <row r="1333" spans="5:7" ht="15.75">
      <c r="E1333" s="203"/>
      <c r="F1333" s="203"/>
      <c r="G1333" s="204"/>
    </row>
    <row r="1334" spans="5:7" ht="15.75">
      <c r="E1334" s="203"/>
      <c r="F1334" s="203"/>
      <c r="G1334" s="204"/>
    </row>
    <row r="1335" spans="5:7" ht="15.75">
      <c r="E1335" s="203"/>
      <c r="F1335" s="203"/>
      <c r="G1335" s="204"/>
    </row>
    <row r="1336" spans="5:7" ht="15.75">
      <c r="E1336" s="203"/>
      <c r="F1336" s="203"/>
      <c r="G1336" s="204"/>
    </row>
    <row r="1337" spans="5:7" ht="15.75">
      <c r="E1337" s="203"/>
      <c r="F1337" s="203"/>
      <c r="G1337" s="204"/>
    </row>
    <row r="1338" spans="5:7" ht="15.75">
      <c r="E1338" s="203"/>
      <c r="F1338" s="203"/>
      <c r="G1338" s="204"/>
    </row>
    <row r="1339" spans="5:7" ht="15.75">
      <c r="E1339" s="203"/>
      <c r="F1339" s="203"/>
      <c r="G1339" s="204"/>
    </row>
    <row r="1340" spans="5:7" ht="15.75">
      <c r="E1340" s="203"/>
      <c r="F1340" s="203"/>
      <c r="G1340" s="204"/>
    </row>
    <row r="1341" spans="5:7" ht="15.75">
      <c r="E1341" s="203"/>
      <c r="F1341" s="203"/>
      <c r="G1341" s="204"/>
    </row>
    <row r="1342" spans="5:7" ht="15.75">
      <c r="E1342" s="203"/>
      <c r="F1342" s="203"/>
      <c r="G1342" s="204"/>
    </row>
    <row r="1343" spans="5:7" ht="15.75">
      <c r="E1343" s="203"/>
      <c r="F1343" s="203"/>
      <c r="G1343" s="204"/>
    </row>
    <row r="1344" spans="5:7" ht="15.75">
      <c r="E1344" s="203"/>
      <c r="F1344" s="203"/>
      <c r="G1344" s="204"/>
    </row>
    <row r="1345" spans="5:7" ht="15.75">
      <c r="E1345" s="203"/>
      <c r="F1345" s="203"/>
      <c r="G1345" s="204"/>
    </row>
    <row r="1346" spans="5:7" ht="15.75">
      <c r="E1346" s="203"/>
      <c r="F1346" s="203"/>
      <c r="G1346" s="204"/>
    </row>
    <row r="1347" spans="5:7" ht="15.75">
      <c r="E1347" s="203"/>
      <c r="F1347" s="203"/>
      <c r="G1347" s="204"/>
    </row>
    <row r="1348" spans="5:7" ht="15.75">
      <c r="E1348" s="203"/>
      <c r="F1348" s="203"/>
      <c r="G1348" s="204"/>
    </row>
    <row r="1349" spans="5:7" ht="15.75">
      <c r="E1349" s="203"/>
      <c r="F1349" s="203"/>
      <c r="G1349" s="204"/>
    </row>
    <row r="1350" spans="5:7" ht="15.75">
      <c r="E1350" s="203"/>
      <c r="F1350" s="203"/>
      <c r="G1350" s="204"/>
    </row>
    <row r="1351" spans="5:7" ht="15.75">
      <c r="E1351" s="203"/>
      <c r="F1351" s="203"/>
      <c r="G1351" s="204"/>
    </row>
    <row r="1352" spans="5:7" ht="15.75">
      <c r="E1352" s="203"/>
      <c r="F1352" s="203"/>
      <c r="G1352" s="204"/>
    </row>
    <row r="1353" spans="5:7" ht="15.75">
      <c r="E1353" s="203"/>
      <c r="F1353" s="203"/>
      <c r="G1353" s="204"/>
    </row>
    <row r="1354" spans="5:7" ht="15.75">
      <c r="E1354" s="203"/>
      <c r="F1354" s="203"/>
      <c r="G1354" s="204"/>
    </row>
    <row r="1355" spans="5:7" ht="15.75">
      <c r="E1355" s="203"/>
      <c r="F1355" s="203"/>
      <c r="G1355" s="204"/>
    </row>
    <row r="1356" spans="5:7" ht="15.75">
      <c r="E1356" s="203"/>
      <c r="F1356" s="203"/>
      <c r="G1356" s="204"/>
    </row>
    <row r="1357" spans="5:7" ht="15.75">
      <c r="E1357" s="203"/>
      <c r="F1357" s="203"/>
      <c r="G1357" s="204"/>
    </row>
    <row r="1358" spans="5:7" ht="15.75">
      <c r="E1358" s="203"/>
      <c r="F1358" s="203"/>
      <c r="G1358" s="204"/>
    </row>
    <row r="1359" spans="5:7" ht="15.75">
      <c r="E1359" s="203"/>
      <c r="F1359" s="203"/>
      <c r="G1359" s="204"/>
    </row>
    <row r="1360" spans="5:7" ht="15.75">
      <c r="E1360" s="203"/>
      <c r="F1360" s="203"/>
      <c r="G1360" s="204"/>
    </row>
    <row r="1361" spans="5:7" ht="15.75">
      <c r="E1361" s="203"/>
      <c r="F1361" s="203"/>
      <c r="G1361" s="204"/>
    </row>
    <row r="1362" spans="5:7" ht="15.75">
      <c r="E1362" s="203"/>
      <c r="F1362" s="203"/>
      <c r="G1362" s="204"/>
    </row>
    <row r="1363" spans="5:7" ht="15.75">
      <c r="E1363" s="203"/>
      <c r="F1363" s="203"/>
      <c r="G1363" s="204"/>
    </row>
    <row r="1364" spans="5:7" ht="15.75">
      <c r="E1364" s="203"/>
      <c r="F1364" s="203"/>
      <c r="G1364" s="204"/>
    </row>
    <row r="1365" spans="5:7" ht="15.75">
      <c r="E1365" s="203"/>
      <c r="F1365" s="203"/>
      <c r="G1365" s="204"/>
    </row>
    <row r="1366" spans="5:7" ht="15.75">
      <c r="E1366" s="203"/>
      <c r="F1366" s="203"/>
      <c r="G1366" s="204"/>
    </row>
    <row r="1367" spans="5:7" ht="15.75">
      <c r="E1367" s="203"/>
      <c r="F1367" s="203"/>
      <c r="G1367" s="204"/>
    </row>
    <row r="1368" spans="5:7" ht="15.75">
      <c r="E1368" s="203"/>
      <c r="F1368" s="203"/>
      <c r="G1368" s="204"/>
    </row>
    <row r="1369" spans="5:7" ht="15.75">
      <c r="E1369" s="203"/>
      <c r="F1369" s="203"/>
      <c r="G1369" s="204"/>
    </row>
    <row r="1370" spans="5:7" ht="15.75">
      <c r="E1370" s="203"/>
      <c r="F1370" s="203"/>
      <c r="G1370" s="204"/>
    </row>
    <row r="1371" spans="5:7" ht="15.75">
      <c r="E1371" s="203"/>
      <c r="F1371" s="203"/>
      <c r="G1371" s="204"/>
    </row>
    <row r="1372" spans="5:7" ht="15.75">
      <c r="E1372" s="203"/>
      <c r="F1372" s="203"/>
      <c r="G1372" s="204"/>
    </row>
    <row r="1373" spans="5:7" ht="15.75">
      <c r="E1373" s="203"/>
      <c r="F1373" s="203"/>
      <c r="G1373" s="204"/>
    </row>
    <row r="1374" spans="5:7" ht="15.75">
      <c r="E1374" s="203"/>
      <c r="F1374" s="203"/>
      <c r="G1374" s="204"/>
    </row>
    <row r="1375" spans="5:7" ht="15.75">
      <c r="E1375" s="203"/>
      <c r="F1375" s="203"/>
      <c r="G1375" s="204"/>
    </row>
    <row r="1376" spans="5:7" ht="15.75">
      <c r="E1376" s="203"/>
      <c r="F1376" s="203"/>
      <c r="G1376" s="204"/>
    </row>
    <row r="1377" spans="5:7" ht="15.75">
      <c r="E1377" s="203"/>
      <c r="F1377" s="203"/>
      <c r="G1377" s="204"/>
    </row>
    <row r="1378" spans="5:7" ht="15.75">
      <c r="E1378" s="203"/>
      <c r="F1378" s="203"/>
      <c r="G1378" s="204"/>
    </row>
    <row r="1379" spans="5:7" ht="15.75">
      <c r="E1379" s="203"/>
      <c r="F1379" s="203"/>
      <c r="G1379" s="204"/>
    </row>
    <row r="1380" spans="5:7" ht="15.75">
      <c r="E1380" s="203"/>
      <c r="F1380" s="203"/>
      <c r="G1380" s="204"/>
    </row>
    <row r="1381" spans="5:7" ht="15.75">
      <c r="E1381" s="203"/>
      <c r="F1381" s="203"/>
      <c r="G1381" s="204"/>
    </row>
    <row r="1382" spans="5:7" ht="15.75">
      <c r="E1382" s="203"/>
      <c r="F1382" s="203"/>
      <c r="G1382" s="204"/>
    </row>
    <row r="1383" spans="5:7" ht="15.75">
      <c r="E1383" s="203"/>
      <c r="F1383" s="203"/>
      <c r="G1383" s="204"/>
    </row>
    <row r="1384" spans="5:7" ht="15.75">
      <c r="E1384" s="203"/>
      <c r="F1384" s="203"/>
      <c r="G1384" s="204"/>
    </row>
    <row r="1385" spans="5:7" ht="15.75">
      <c r="E1385" s="203"/>
      <c r="F1385" s="203"/>
      <c r="G1385" s="204"/>
    </row>
    <row r="1386" spans="5:7" ht="15.75">
      <c r="E1386" s="203"/>
      <c r="F1386" s="203"/>
      <c r="G1386" s="204"/>
    </row>
    <row r="1387" spans="5:7" ht="15.75">
      <c r="E1387" s="203"/>
      <c r="F1387" s="203"/>
      <c r="G1387" s="204"/>
    </row>
    <row r="1388" spans="5:7" ht="15.75">
      <c r="E1388" s="203"/>
      <c r="F1388" s="203"/>
      <c r="G1388" s="204"/>
    </row>
    <row r="1389" spans="5:7" ht="15.75">
      <c r="E1389" s="203"/>
      <c r="F1389" s="203"/>
      <c r="G1389" s="204"/>
    </row>
    <row r="1390" spans="5:7" ht="15.75">
      <c r="E1390" s="203"/>
      <c r="F1390" s="203"/>
      <c r="G1390" s="204"/>
    </row>
    <row r="1391" spans="5:7" ht="15.75">
      <c r="E1391" s="203"/>
      <c r="F1391" s="203"/>
      <c r="G1391" s="204"/>
    </row>
    <row r="1392" spans="5:7" ht="15.75">
      <c r="E1392" s="203"/>
      <c r="F1392" s="203"/>
      <c r="G1392" s="204"/>
    </row>
    <row r="1393" spans="5:7" ht="15.75">
      <c r="E1393" s="203"/>
      <c r="F1393" s="203"/>
      <c r="G1393" s="204"/>
    </row>
    <row r="1394" spans="5:7" ht="15.75">
      <c r="E1394" s="203"/>
      <c r="F1394" s="203"/>
      <c r="G1394" s="204"/>
    </row>
    <row r="1395" spans="5:7" ht="15.75">
      <c r="E1395" s="203"/>
      <c r="F1395" s="203"/>
      <c r="G1395" s="204"/>
    </row>
    <row r="1396" spans="5:7" ht="15.75">
      <c r="E1396" s="203"/>
      <c r="F1396" s="203"/>
      <c r="G1396" s="204"/>
    </row>
    <row r="1397" spans="5:7" ht="15.75">
      <c r="E1397" s="203"/>
      <c r="F1397" s="203"/>
      <c r="G1397" s="204"/>
    </row>
    <row r="1398" spans="5:7" ht="15.75">
      <c r="E1398" s="203"/>
      <c r="F1398" s="203"/>
      <c r="G1398" s="204"/>
    </row>
    <row r="1399" spans="5:7" ht="15.75">
      <c r="E1399" s="203"/>
      <c r="F1399" s="203"/>
      <c r="G1399" s="204"/>
    </row>
    <row r="1400" spans="5:7" ht="15.75">
      <c r="E1400" s="203"/>
      <c r="F1400" s="203"/>
      <c r="G1400" s="204"/>
    </row>
    <row r="1401" spans="5:7" ht="15.75">
      <c r="E1401" s="203"/>
      <c r="F1401" s="203"/>
      <c r="G1401" s="204"/>
    </row>
    <row r="1402" spans="5:7" ht="15.75">
      <c r="E1402" s="203"/>
      <c r="F1402" s="203"/>
      <c r="G1402" s="204"/>
    </row>
    <row r="1403" spans="5:7" ht="15.75">
      <c r="E1403" s="203"/>
      <c r="F1403" s="203"/>
      <c r="G1403" s="204"/>
    </row>
    <row r="1404" spans="5:7" ht="15.75">
      <c r="E1404" s="203"/>
      <c r="F1404" s="203"/>
      <c r="G1404" s="204"/>
    </row>
    <row r="1405" spans="5:7" ht="15.75">
      <c r="E1405" s="203"/>
      <c r="F1405" s="203"/>
      <c r="G1405" s="204"/>
    </row>
    <row r="1406" spans="5:7" ht="15.75">
      <c r="E1406" s="203"/>
      <c r="F1406" s="203"/>
      <c r="G1406" s="204"/>
    </row>
    <row r="1407" spans="5:7" ht="15.75">
      <c r="E1407" s="203"/>
      <c r="F1407" s="203"/>
      <c r="G1407" s="204"/>
    </row>
    <row r="1408" spans="5:7" ht="15.75">
      <c r="E1408" s="203"/>
      <c r="F1408" s="203"/>
      <c r="G1408" s="204"/>
    </row>
    <row r="1409" spans="5:7" ht="15.75">
      <c r="E1409" s="203"/>
      <c r="F1409" s="203"/>
      <c r="G1409" s="204"/>
    </row>
    <row r="1410" spans="5:7" ht="15.75">
      <c r="E1410" s="203"/>
      <c r="F1410" s="203"/>
      <c r="G1410" s="204"/>
    </row>
    <row r="1411" spans="5:7" ht="15.75">
      <c r="E1411" s="203"/>
      <c r="F1411" s="203"/>
      <c r="G1411" s="204"/>
    </row>
    <row r="1412" spans="5:7" ht="15.75">
      <c r="E1412" s="203"/>
      <c r="F1412" s="203"/>
      <c r="G1412" s="204"/>
    </row>
    <row r="1413" spans="5:7" ht="15.75">
      <c r="E1413" s="203"/>
      <c r="F1413" s="203"/>
      <c r="G1413" s="204"/>
    </row>
    <row r="1414" spans="5:7" ht="15.75">
      <c r="E1414" s="203"/>
      <c r="F1414" s="203"/>
      <c r="G1414" s="204"/>
    </row>
    <row r="1415" spans="5:7" ht="15.75">
      <c r="E1415" s="203"/>
      <c r="F1415" s="203"/>
      <c r="G1415" s="204"/>
    </row>
    <row r="1416" spans="5:7" ht="15.75">
      <c r="E1416" s="203"/>
      <c r="F1416" s="203"/>
      <c r="G1416" s="204"/>
    </row>
    <row r="1417" spans="5:7" ht="15.75">
      <c r="E1417" s="203"/>
      <c r="F1417" s="203"/>
      <c r="G1417" s="204"/>
    </row>
    <row r="1418" spans="5:7" ht="15.75">
      <c r="E1418" s="203"/>
      <c r="F1418" s="203"/>
      <c r="G1418" s="204"/>
    </row>
    <row r="1419" spans="5:7" ht="15.75">
      <c r="E1419" s="203"/>
      <c r="F1419" s="203"/>
      <c r="G1419" s="204"/>
    </row>
    <row r="1420" spans="5:7" ht="15.75">
      <c r="E1420" s="203"/>
      <c r="F1420" s="203"/>
      <c r="G1420" s="204"/>
    </row>
    <row r="1421" spans="5:7" ht="15.75">
      <c r="E1421" s="203"/>
      <c r="F1421" s="203"/>
      <c r="G1421" s="204"/>
    </row>
    <row r="1422" spans="5:7" ht="15.75">
      <c r="E1422" s="203"/>
      <c r="F1422" s="203"/>
      <c r="G1422" s="204"/>
    </row>
    <row r="1423" spans="5:7" ht="15.75">
      <c r="E1423" s="203"/>
      <c r="F1423" s="203"/>
      <c r="G1423" s="204"/>
    </row>
    <row r="1424" spans="5:7" ht="15.75">
      <c r="E1424" s="203"/>
      <c r="F1424" s="203"/>
      <c r="G1424" s="204"/>
    </row>
    <row r="1425" spans="5:7" ht="15.75">
      <c r="E1425" s="203"/>
      <c r="F1425" s="203"/>
      <c r="G1425" s="204"/>
    </row>
    <row r="1426" spans="5:7" ht="15.75">
      <c r="E1426" s="203"/>
      <c r="F1426" s="203"/>
      <c r="G1426" s="204"/>
    </row>
    <row r="1427" spans="5:7" ht="15.75">
      <c r="E1427" s="203"/>
      <c r="F1427" s="203"/>
      <c r="G1427" s="204"/>
    </row>
    <row r="1428" spans="5:7" ht="15.75">
      <c r="E1428" s="203"/>
      <c r="F1428" s="203"/>
      <c r="G1428" s="204"/>
    </row>
    <row r="1429" spans="5:7" ht="15.75">
      <c r="E1429" s="203"/>
      <c r="F1429" s="203"/>
      <c r="G1429" s="204"/>
    </row>
    <row r="1430" spans="5:7" ht="15.75">
      <c r="E1430" s="203"/>
      <c r="F1430" s="203"/>
      <c r="G1430" s="204"/>
    </row>
    <row r="1431" spans="5:7" ht="15.75">
      <c r="E1431" s="203"/>
      <c r="F1431" s="203"/>
      <c r="G1431" s="204"/>
    </row>
    <row r="1432" spans="5:7" ht="15.75">
      <c r="E1432" s="203"/>
      <c r="F1432" s="203"/>
      <c r="G1432" s="204"/>
    </row>
    <row r="1433" spans="5:7" ht="15.75">
      <c r="E1433" s="203"/>
      <c r="F1433" s="203"/>
      <c r="G1433" s="204"/>
    </row>
    <row r="1434" spans="5:7" ht="15.75">
      <c r="E1434" s="203"/>
      <c r="F1434" s="203"/>
      <c r="G1434" s="204"/>
    </row>
    <row r="1435" spans="5:7" ht="15.75">
      <c r="E1435" s="203"/>
      <c r="F1435" s="203"/>
      <c r="G1435" s="204"/>
    </row>
    <row r="1436" spans="5:7" ht="15.75">
      <c r="E1436" s="203"/>
      <c r="F1436" s="203"/>
      <c r="G1436" s="204"/>
    </row>
    <row r="1437" spans="5:7" ht="15.75">
      <c r="E1437" s="203"/>
      <c r="F1437" s="203"/>
      <c r="G1437" s="204"/>
    </row>
    <row r="1438" spans="5:7" ht="15.75">
      <c r="E1438" s="203"/>
      <c r="F1438" s="203"/>
      <c r="G1438" s="204"/>
    </row>
    <row r="1439" spans="5:7" ht="15.75">
      <c r="E1439" s="203"/>
      <c r="F1439" s="203"/>
      <c r="G1439" s="204"/>
    </row>
    <row r="1440" spans="5:7" ht="15.75">
      <c r="E1440" s="203"/>
      <c r="F1440" s="203"/>
      <c r="G1440" s="204"/>
    </row>
    <row r="1441" spans="5:7" ht="15.75">
      <c r="E1441" s="203"/>
      <c r="F1441" s="203"/>
      <c r="G1441" s="204"/>
    </row>
    <row r="1442" spans="5:7" ht="15.75">
      <c r="E1442" s="203"/>
      <c r="F1442" s="203"/>
      <c r="G1442" s="204"/>
    </row>
    <row r="1443" spans="5:7" ht="15.75">
      <c r="E1443" s="203"/>
      <c r="F1443" s="203"/>
      <c r="G1443" s="204"/>
    </row>
    <row r="1444" spans="5:7" ht="15.75">
      <c r="E1444" s="203"/>
      <c r="F1444" s="203"/>
      <c r="G1444" s="204"/>
    </row>
    <row r="1445" spans="5:7" ht="15.75">
      <c r="E1445" s="203"/>
      <c r="F1445" s="203"/>
      <c r="G1445" s="204"/>
    </row>
    <row r="1446" spans="5:7" ht="15.75">
      <c r="E1446" s="203"/>
      <c r="F1446" s="203"/>
      <c r="G1446" s="204"/>
    </row>
    <row r="1447" spans="5:7" ht="15.75">
      <c r="E1447" s="203"/>
      <c r="F1447" s="203"/>
      <c r="G1447" s="204"/>
    </row>
    <row r="1448" spans="5:7" ht="15.75">
      <c r="E1448" s="203"/>
      <c r="F1448" s="203"/>
      <c r="G1448" s="204"/>
    </row>
    <row r="1449" spans="5:7" ht="15.75">
      <c r="E1449" s="203"/>
      <c r="F1449" s="203"/>
      <c r="G1449" s="204"/>
    </row>
    <row r="1450" spans="5:7" ht="15.75">
      <c r="E1450" s="203"/>
      <c r="F1450" s="203"/>
      <c r="G1450" s="204"/>
    </row>
    <row r="1451" spans="5:7" ht="15.75">
      <c r="E1451" s="203"/>
      <c r="F1451" s="203"/>
      <c r="G1451" s="204"/>
    </row>
    <row r="1452" spans="5:7" ht="15.75">
      <c r="E1452" s="203"/>
      <c r="F1452" s="203"/>
      <c r="G1452" s="204"/>
    </row>
    <row r="1453" spans="5:7" ht="15.75">
      <c r="E1453" s="203"/>
      <c r="F1453" s="203"/>
      <c r="G1453" s="204"/>
    </row>
    <row r="1454" spans="5:7" ht="15.75">
      <c r="E1454" s="203"/>
      <c r="F1454" s="203"/>
      <c r="G1454" s="204"/>
    </row>
    <row r="1455" spans="5:7" ht="15.75">
      <c r="E1455" s="203"/>
      <c r="F1455" s="203"/>
      <c r="G1455" s="204"/>
    </row>
    <row r="1456" spans="5:7" ht="15.75">
      <c r="E1456" s="203"/>
      <c r="F1456" s="203"/>
      <c r="G1456" s="204"/>
    </row>
    <row r="1457" spans="5:7" ht="15.75">
      <c r="E1457" s="203"/>
      <c r="F1457" s="203"/>
      <c r="G1457" s="204"/>
    </row>
    <row r="1458" spans="5:7" ht="15.75">
      <c r="E1458" s="203"/>
      <c r="F1458" s="203"/>
      <c r="G1458" s="204"/>
    </row>
    <row r="1459" spans="5:7" ht="15.75">
      <c r="E1459" s="203"/>
      <c r="F1459" s="203"/>
      <c r="G1459" s="204"/>
    </row>
    <row r="1460" spans="5:7" ht="15.75">
      <c r="E1460" s="203"/>
      <c r="F1460" s="203"/>
      <c r="G1460" s="204"/>
    </row>
    <row r="1461" spans="5:7" ht="15.75">
      <c r="E1461" s="203"/>
      <c r="F1461" s="203"/>
      <c r="G1461" s="204"/>
    </row>
    <row r="1462" spans="5:7" ht="15.75">
      <c r="E1462" s="203"/>
      <c r="F1462" s="203"/>
      <c r="G1462" s="204"/>
    </row>
    <row r="1463" spans="5:7" ht="15.75">
      <c r="E1463" s="203"/>
      <c r="F1463" s="203"/>
      <c r="G1463" s="204"/>
    </row>
    <row r="1464" spans="5:7" ht="15.75">
      <c r="E1464" s="203"/>
      <c r="F1464" s="203"/>
      <c r="G1464" s="204"/>
    </row>
    <row r="1465" spans="5:7" ht="15.75">
      <c r="E1465" s="203"/>
      <c r="F1465" s="203"/>
      <c r="G1465" s="204"/>
    </row>
    <row r="1466" spans="5:7" ht="15.75">
      <c r="E1466" s="203"/>
      <c r="F1466" s="203"/>
      <c r="G1466" s="204"/>
    </row>
    <row r="1467" spans="5:7" ht="15.75">
      <c r="E1467" s="203"/>
      <c r="F1467" s="203"/>
      <c r="G1467" s="204"/>
    </row>
    <row r="1468" spans="5:7" ht="15.75">
      <c r="E1468" s="203"/>
      <c r="F1468" s="203"/>
      <c r="G1468" s="204"/>
    </row>
    <row r="1469" spans="5:7" ht="15.75">
      <c r="E1469" s="203"/>
      <c r="F1469" s="203"/>
      <c r="G1469" s="204"/>
    </row>
    <row r="1470" spans="5:7" ht="15.75">
      <c r="E1470" s="203"/>
      <c r="F1470" s="203"/>
      <c r="G1470" s="204"/>
    </row>
    <row r="1471" spans="5:7" ht="15.75">
      <c r="E1471" s="203"/>
      <c r="F1471" s="203"/>
      <c r="G1471" s="204"/>
    </row>
    <row r="1472" spans="5:7" ht="15.75">
      <c r="E1472" s="203"/>
      <c r="F1472" s="203"/>
      <c r="G1472" s="204"/>
    </row>
    <row r="1473" spans="5:7" ht="15.75">
      <c r="E1473" s="203"/>
      <c r="F1473" s="203"/>
      <c r="G1473" s="204"/>
    </row>
    <row r="1474" spans="5:7" ht="15.75">
      <c r="E1474" s="203"/>
      <c r="F1474" s="203"/>
      <c r="G1474" s="204"/>
    </row>
    <row r="1475" spans="5:7" ht="15.75">
      <c r="E1475" s="203"/>
      <c r="F1475" s="203"/>
      <c r="G1475" s="204"/>
    </row>
    <row r="1476" spans="5:7" ht="15.75">
      <c r="E1476" s="203"/>
      <c r="F1476" s="203"/>
      <c r="G1476" s="204"/>
    </row>
    <row r="1477" spans="5:7" ht="15.75">
      <c r="E1477" s="203"/>
      <c r="F1477" s="203"/>
      <c r="G1477" s="204"/>
    </row>
    <row r="1478" spans="5:7" ht="15.75">
      <c r="E1478" s="203"/>
      <c r="F1478" s="203"/>
      <c r="G1478" s="204"/>
    </row>
    <row r="1479" spans="5:7" ht="15.75">
      <c r="E1479" s="203"/>
      <c r="F1479" s="203"/>
      <c r="G1479" s="204"/>
    </row>
    <row r="1480" spans="5:7" ht="15.75">
      <c r="E1480" s="203"/>
      <c r="F1480" s="203"/>
      <c r="G1480" s="204"/>
    </row>
    <row r="1481" spans="5:7" ht="15.75">
      <c r="E1481" s="203"/>
      <c r="F1481" s="203"/>
      <c r="G1481" s="204"/>
    </row>
    <row r="1482" spans="5:7" ht="15.75">
      <c r="E1482" s="203"/>
      <c r="F1482" s="203"/>
      <c r="G1482" s="204"/>
    </row>
    <row r="1483" spans="5:7" ht="15.75">
      <c r="E1483" s="203"/>
      <c r="F1483" s="203"/>
      <c r="G1483" s="204"/>
    </row>
    <row r="1484" spans="5:7" ht="15.75">
      <c r="E1484" s="203"/>
      <c r="F1484" s="203"/>
      <c r="G1484" s="204"/>
    </row>
    <row r="1485" spans="5:7" ht="15.75">
      <c r="E1485" s="203"/>
      <c r="F1485" s="203"/>
      <c r="G1485" s="204"/>
    </row>
    <row r="1486" spans="5:7" ht="15.75">
      <c r="E1486" s="203"/>
      <c r="F1486" s="203"/>
      <c r="G1486" s="204"/>
    </row>
    <row r="1487" spans="5:7" ht="15.75">
      <c r="E1487" s="203"/>
      <c r="F1487" s="203"/>
      <c r="G1487" s="204"/>
    </row>
    <row r="1488" spans="5:7" ht="15.75">
      <c r="E1488" s="203"/>
      <c r="F1488" s="203"/>
      <c r="G1488" s="204"/>
    </row>
    <row r="1489" spans="5:7" ht="15.75">
      <c r="E1489" s="203"/>
      <c r="F1489" s="203"/>
      <c r="G1489" s="204"/>
    </row>
    <row r="1490" spans="5:7" ht="15.75">
      <c r="E1490" s="203"/>
      <c r="F1490" s="203"/>
      <c r="G1490" s="204"/>
    </row>
    <row r="1491" spans="5:7" ht="15.75">
      <c r="E1491" s="203"/>
      <c r="F1491" s="203"/>
      <c r="G1491" s="204"/>
    </row>
    <row r="1492" spans="5:7" ht="15.75">
      <c r="E1492" s="203"/>
      <c r="F1492" s="203"/>
      <c r="G1492" s="204"/>
    </row>
    <row r="1493" spans="5:7" ht="15.75">
      <c r="E1493" s="203"/>
      <c r="F1493" s="203"/>
      <c r="G1493" s="204"/>
    </row>
    <row r="1494" spans="5:7" ht="15.75">
      <c r="E1494" s="203"/>
      <c r="F1494" s="203"/>
      <c r="G1494" s="204"/>
    </row>
    <row r="1495" spans="5:7" ht="15.75">
      <c r="E1495" s="203"/>
      <c r="F1495" s="203"/>
      <c r="G1495" s="204"/>
    </row>
    <row r="1496" spans="5:7" ht="15.75">
      <c r="E1496" s="203"/>
      <c r="F1496" s="203"/>
      <c r="G1496" s="204"/>
    </row>
    <row r="1497" spans="5:7" ht="15.75">
      <c r="E1497" s="203"/>
      <c r="F1497" s="203"/>
      <c r="G1497" s="204"/>
    </row>
    <row r="1498" spans="5:7" ht="15.75">
      <c r="E1498" s="203"/>
      <c r="F1498" s="203"/>
      <c r="G1498" s="204"/>
    </row>
    <row r="1499" spans="5:7" ht="15.75">
      <c r="E1499" s="203"/>
      <c r="F1499" s="203"/>
      <c r="G1499" s="204"/>
    </row>
    <row r="1500" spans="5:7" ht="15.75">
      <c r="E1500" s="203"/>
      <c r="F1500" s="203"/>
      <c r="G1500" s="204"/>
    </row>
    <row r="1501" spans="5:7" ht="15.75">
      <c r="E1501" s="203"/>
      <c r="F1501" s="203"/>
      <c r="G1501" s="204"/>
    </row>
    <row r="1502" spans="5:7" ht="15.75">
      <c r="E1502" s="203"/>
      <c r="F1502" s="203"/>
      <c r="G1502" s="204"/>
    </row>
    <row r="1503" spans="5:7" ht="15.75">
      <c r="E1503" s="203"/>
      <c r="F1503" s="203"/>
      <c r="G1503" s="204"/>
    </row>
    <row r="1504" spans="5:7" ht="15.75">
      <c r="E1504" s="203"/>
      <c r="F1504" s="203"/>
      <c r="G1504" s="204"/>
    </row>
    <row r="1505" spans="5:7" ht="15.75">
      <c r="E1505" s="203"/>
      <c r="F1505" s="203"/>
      <c r="G1505" s="204"/>
    </row>
    <row r="1506" spans="5:7" ht="15.75">
      <c r="E1506" s="203"/>
      <c r="F1506" s="203"/>
      <c r="G1506" s="204"/>
    </row>
    <row r="1507" spans="5:7" ht="15.75">
      <c r="E1507" s="203"/>
      <c r="F1507" s="203"/>
      <c r="G1507" s="204"/>
    </row>
    <row r="1508" spans="5:7" ht="15.75">
      <c r="E1508" s="203"/>
      <c r="F1508" s="203"/>
      <c r="G1508" s="204"/>
    </row>
    <row r="1509" spans="5:7" ht="15.75">
      <c r="E1509" s="203"/>
      <c r="F1509" s="203"/>
      <c r="G1509" s="204"/>
    </row>
    <row r="1510" spans="5:7" ht="15.75">
      <c r="E1510" s="203"/>
      <c r="F1510" s="203"/>
      <c r="G1510" s="204"/>
    </row>
    <row r="1511" spans="5:7" ht="15.75">
      <c r="E1511" s="203"/>
      <c r="F1511" s="203"/>
      <c r="G1511" s="204"/>
    </row>
    <row r="1512" spans="5:7" ht="15.75">
      <c r="E1512" s="203"/>
      <c r="F1512" s="203"/>
      <c r="G1512" s="204"/>
    </row>
    <row r="1513" spans="5:7" ht="15.75">
      <c r="E1513" s="203"/>
      <c r="F1513" s="203"/>
      <c r="G1513" s="204"/>
    </row>
    <row r="1514" spans="5:7" ht="15.75">
      <c r="E1514" s="203"/>
      <c r="F1514" s="203"/>
      <c r="G1514" s="204"/>
    </row>
    <row r="1515" spans="5:7" ht="15.75">
      <c r="E1515" s="203"/>
      <c r="F1515" s="203"/>
      <c r="G1515" s="204"/>
    </row>
    <row r="1516" spans="5:7" ht="15.75">
      <c r="E1516" s="203"/>
      <c r="F1516" s="203"/>
      <c r="G1516" s="204"/>
    </row>
    <row r="1517" spans="5:7" ht="15.75">
      <c r="E1517" s="203"/>
      <c r="F1517" s="203"/>
      <c r="G1517" s="204"/>
    </row>
    <row r="1518" spans="5:7" ht="15.75">
      <c r="E1518" s="203"/>
      <c r="F1518" s="203"/>
      <c r="G1518" s="204"/>
    </row>
    <row r="1519" spans="5:7" ht="15.75">
      <c r="E1519" s="203"/>
      <c r="F1519" s="203"/>
      <c r="G1519" s="204"/>
    </row>
    <row r="1520" spans="5:7" ht="15.75">
      <c r="E1520" s="203"/>
      <c r="F1520" s="203"/>
      <c r="G1520" s="204"/>
    </row>
    <row r="1521" spans="5:7" ht="15.75">
      <c r="E1521" s="203"/>
      <c r="F1521" s="203"/>
      <c r="G1521" s="204"/>
    </row>
    <row r="1522" spans="5:7" ht="15.75">
      <c r="E1522" s="203"/>
      <c r="F1522" s="203"/>
      <c r="G1522" s="204"/>
    </row>
    <row r="1523" spans="5:7" ht="15.75">
      <c r="E1523" s="203"/>
      <c r="F1523" s="203"/>
      <c r="G1523" s="204"/>
    </row>
    <row r="1524" spans="5:7" ht="15.75">
      <c r="E1524" s="203"/>
      <c r="F1524" s="203"/>
      <c r="G1524" s="204"/>
    </row>
    <row r="1525" spans="5:7" ht="15.75">
      <c r="E1525" s="203"/>
      <c r="F1525" s="203"/>
      <c r="G1525" s="204"/>
    </row>
    <row r="1526" spans="5:7" ht="15.75">
      <c r="E1526" s="203"/>
      <c r="F1526" s="203"/>
      <c r="G1526" s="204"/>
    </row>
    <row r="1527" spans="5:7" ht="15.75">
      <c r="E1527" s="203"/>
      <c r="F1527" s="203"/>
      <c r="G1527" s="204"/>
    </row>
    <row r="1528" spans="5:7" ht="15.75">
      <c r="E1528" s="203"/>
      <c r="F1528" s="203"/>
      <c r="G1528" s="204"/>
    </row>
    <row r="1529" spans="5:7" ht="15.75">
      <c r="E1529" s="203"/>
      <c r="F1529" s="203"/>
      <c r="G1529" s="204"/>
    </row>
    <row r="1530" spans="5:7" ht="15.75">
      <c r="E1530" s="203"/>
      <c r="F1530" s="203"/>
      <c r="G1530" s="204"/>
    </row>
    <row r="1531" spans="5:7" ht="15.75">
      <c r="E1531" s="203"/>
      <c r="F1531" s="203"/>
      <c r="G1531" s="204"/>
    </row>
    <row r="1532" spans="5:7" ht="15.75">
      <c r="E1532" s="203"/>
      <c r="F1532" s="203"/>
      <c r="G1532" s="204"/>
    </row>
    <row r="1533" spans="5:7" ht="15.75">
      <c r="E1533" s="203"/>
      <c r="F1533" s="203"/>
      <c r="G1533" s="204"/>
    </row>
    <row r="1534" spans="5:7" ht="15.75">
      <c r="E1534" s="203"/>
      <c r="F1534" s="203"/>
      <c r="G1534" s="204"/>
    </row>
    <row r="1535" spans="5:7" ht="15.75">
      <c r="E1535" s="203"/>
      <c r="F1535" s="203"/>
      <c r="G1535" s="204"/>
    </row>
    <row r="1536" spans="5:7" ht="15.75">
      <c r="E1536" s="203"/>
      <c r="F1536" s="203"/>
      <c r="G1536" s="204"/>
    </row>
    <row r="1537" spans="5:7" ht="15.75">
      <c r="E1537" s="203"/>
      <c r="F1537" s="203"/>
      <c r="G1537" s="204"/>
    </row>
    <row r="1538" spans="5:7" ht="15.75">
      <c r="E1538" s="203"/>
      <c r="F1538" s="203"/>
      <c r="G1538" s="204"/>
    </row>
    <row r="1539" spans="5:7" ht="15.75">
      <c r="E1539" s="203"/>
      <c r="F1539" s="203"/>
      <c r="G1539" s="204"/>
    </row>
    <row r="1540" spans="5:7" ht="15.75">
      <c r="E1540" s="203"/>
      <c r="F1540" s="203"/>
      <c r="G1540" s="204"/>
    </row>
    <row r="1541" spans="5:7" ht="15.75">
      <c r="E1541" s="203"/>
      <c r="F1541" s="203"/>
      <c r="G1541" s="204"/>
    </row>
    <row r="1542" spans="5:7" ht="15.75">
      <c r="E1542" s="203"/>
      <c r="F1542" s="203"/>
      <c r="G1542" s="204"/>
    </row>
    <row r="1543" spans="5:7" ht="15.75">
      <c r="E1543" s="203"/>
      <c r="F1543" s="203"/>
      <c r="G1543" s="204"/>
    </row>
    <row r="1544" spans="5:7" ht="15.75">
      <c r="E1544" s="203"/>
      <c r="F1544" s="203"/>
      <c r="G1544" s="204"/>
    </row>
    <row r="1545" spans="5:7" ht="15.75">
      <c r="E1545" s="203"/>
      <c r="F1545" s="203"/>
      <c r="G1545" s="204"/>
    </row>
    <row r="1546" spans="5:7" ht="15.75">
      <c r="E1546" s="203"/>
      <c r="F1546" s="203"/>
      <c r="G1546" s="204"/>
    </row>
    <row r="1547" spans="5:7" ht="15.75">
      <c r="E1547" s="203"/>
      <c r="F1547" s="203"/>
      <c r="G1547" s="204"/>
    </row>
    <row r="1548" spans="5:7" ht="15.75">
      <c r="E1548" s="203"/>
      <c r="F1548" s="203"/>
      <c r="G1548" s="204"/>
    </row>
    <row r="1549" spans="5:7" ht="15.75">
      <c r="E1549" s="203"/>
      <c r="F1549" s="203"/>
      <c r="G1549" s="204"/>
    </row>
    <row r="1550" spans="5:7" ht="15.75">
      <c r="E1550" s="203"/>
      <c r="F1550" s="203"/>
      <c r="G1550" s="204"/>
    </row>
    <row r="1551" spans="5:7" ht="15.75">
      <c r="E1551" s="203"/>
      <c r="F1551" s="203"/>
      <c r="G1551" s="204"/>
    </row>
    <row r="1552" spans="5:7" ht="15.75">
      <c r="E1552" s="203"/>
      <c r="F1552" s="203"/>
      <c r="G1552" s="204"/>
    </row>
    <row r="1553" spans="5:7" ht="15.75">
      <c r="E1553" s="203"/>
      <c r="F1553" s="203"/>
      <c r="G1553" s="204"/>
    </row>
    <row r="1554" spans="5:7" ht="15.75">
      <c r="E1554" s="203"/>
      <c r="F1554" s="203"/>
      <c r="G1554" s="204"/>
    </row>
    <row r="1555" spans="5:7" ht="15.75">
      <c r="E1555" s="203"/>
      <c r="F1555" s="203"/>
      <c r="G1555" s="204"/>
    </row>
    <row r="1556" spans="5:7" ht="15.75">
      <c r="E1556" s="203"/>
      <c r="F1556" s="203"/>
      <c r="G1556" s="204"/>
    </row>
    <row r="1557" spans="5:7" ht="15.75">
      <c r="E1557" s="203"/>
      <c r="F1557" s="203"/>
      <c r="G1557" s="204"/>
    </row>
    <row r="1558" spans="5:7" ht="15.75">
      <c r="E1558" s="203"/>
      <c r="F1558" s="203"/>
      <c r="G1558" s="204"/>
    </row>
    <row r="1559" spans="5:7" ht="15.75">
      <c r="E1559" s="203"/>
      <c r="F1559" s="203"/>
      <c r="G1559" s="204"/>
    </row>
    <row r="1560" spans="5:7" ht="15.75">
      <c r="E1560" s="203"/>
      <c r="F1560" s="203"/>
      <c r="G1560" s="204"/>
    </row>
    <row r="1561" spans="5:7" ht="15.75">
      <c r="E1561" s="203"/>
      <c r="F1561" s="203"/>
      <c r="G1561" s="204"/>
    </row>
    <row r="1562" spans="5:7" ht="15.75">
      <c r="E1562" s="203"/>
      <c r="F1562" s="203"/>
      <c r="G1562" s="204"/>
    </row>
    <row r="1563" spans="5:7" ht="15.75">
      <c r="E1563" s="203"/>
      <c r="F1563" s="203"/>
      <c r="G1563" s="204"/>
    </row>
    <row r="1564" spans="5:7" ht="15.75">
      <c r="E1564" s="203"/>
      <c r="F1564" s="203"/>
      <c r="G1564" s="204"/>
    </row>
    <row r="1565" spans="5:7" ht="15.75">
      <c r="E1565" s="203"/>
      <c r="F1565" s="203"/>
      <c r="G1565" s="204"/>
    </row>
    <row r="1566" spans="5:7" ht="15.75">
      <c r="E1566" s="203"/>
      <c r="F1566" s="203"/>
      <c r="G1566" s="204"/>
    </row>
    <row r="1567" spans="5:7" ht="15.75">
      <c r="E1567" s="203"/>
      <c r="F1567" s="203"/>
      <c r="G1567" s="204"/>
    </row>
    <row r="1568" spans="5:7" ht="15.75">
      <c r="E1568" s="203"/>
      <c r="F1568" s="203"/>
      <c r="G1568" s="204"/>
    </row>
    <row r="1569" spans="5:7" ht="15.75">
      <c r="E1569" s="203"/>
      <c r="F1569" s="203"/>
      <c r="G1569" s="204"/>
    </row>
    <row r="1570" spans="5:7" ht="15.75">
      <c r="E1570" s="203"/>
      <c r="F1570" s="203"/>
      <c r="G1570" s="204"/>
    </row>
    <row r="1571" spans="5:7" ht="15.75">
      <c r="E1571" s="203"/>
      <c r="F1571" s="203"/>
      <c r="G1571" s="204"/>
    </row>
    <row r="1572" spans="5:7" ht="15.75">
      <c r="E1572" s="203"/>
      <c r="F1572" s="203"/>
      <c r="G1572" s="204"/>
    </row>
    <row r="1573" spans="5:7" ht="15.75">
      <c r="E1573" s="203"/>
      <c r="F1573" s="203"/>
      <c r="G1573" s="204"/>
    </row>
    <row r="1574" spans="5:7" ht="15.75">
      <c r="E1574" s="203"/>
      <c r="F1574" s="203"/>
      <c r="G1574" s="204"/>
    </row>
    <row r="1575" spans="5:7" ht="15.75">
      <c r="E1575" s="203"/>
      <c r="F1575" s="203"/>
      <c r="G1575" s="204"/>
    </row>
    <row r="1576" spans="5:7" ht="15.75">
      <c r="E1576" s="203"/>
      <c r="F1576" s="203"/>
      <c r="G1576" s="204"/>
    </row>
    <row r="1577" spans="5:7" ht="15.75">
      <c r="E1577" s="203"/>
      <c r="F1577" s="203"/>
      <c r="G1577" s="204"/>
    </row>
    <row r="1578" spans="5:7" ht="15.75">
      <c r="E1578" s="203"/>
      <c r="F1578" s="203"/>
      <c r="G1578" s="204"/>
    </row>
    <row r="1579" spans="5:7" ht="15.75">
      <c r="E1579" s="203"/>
      <c r="F1579" s="203"/>
      <c r="G1579" s="204"/>
    </row>
    <row r="1580" spans="5:7" ht="15.75">
      <c r="E1580" s="203"/>
      <c r="F1580" s="203"/>
      <c r="G1580" s="204"/>
    </row>
    <row r="1581" spans="5:7" ht="15.75">
      <c r="E1581" s="203"/>
      <c r="F1581" s="203"/>
      <c r="G1581" s="204"/>
    </row>
    <row r="1582" spans="5:7" ht="15.75">
      <c r="E1582" s="203"/>
      <c r="F1582" s="203"/>
      <c r="G1582" s="204"/>
    </row>
    <row r="1583" spans="5:7" ht="15.75">
      <c r="E1583" s="203"/>
      <c r="F1583" s="203"/>
      <c r="G1583" s="204"/>
    </row>
    <row r="1584" spans="5:7" ht="15.75">
      <c r="E1584" s="203"/>
      <c r="F1584" s="203"/>
      <c r="G1584" s="204"/>
    </row>
    <row r="1585" spans="5:7" ht="15.75">
      <c r="E1585" s="203"/>
      <c r="F1585" s="203"/>
      <c r="G1585" s="204"/>
    </row>
    <row r="1586" spans="5:7" ht="15.75">
      <c r="E1586" s="203"/>
      <c r="F1586" s="203"/>
      <c r="G1586" s="204"/>
    </row>
    <row r="1587" spans="5:7" ht="15.75">
      <c r="E1587" s="203"/>
      <c r="F1587" s="203"/>
      <c r="G1587" s="204"/>
    </row>
    <row r="1588" spans="5:7" ht="15.75">
      <c r="E1588" s="203"/>
      <c r="F1588" s="203"/>
      <c r="G1588" s="204"/>
    </row>
    <row r="1589" spans="5:7" ht="15.75">
      <c r="E1589" s="203"/>
      <c r="F1589" s="203"/>
      <c r="G1589" s="204"/>
    </row>
    <row r="1590" spans="5:7" ht="15.75">
      <c r="E1590" s="203"/>
      <c r="F1590" s="203"/>
      <c r="G1590" s="204"/>
    </row>
    <row r="1591" spans="5:7" ht="15.75">
      <c r="E1591" s="203"/>
      <c r="F1591" s="203"/>
      <c r="G1591" s="204"/>
    </row>
    <row r="1592" spans="5:7" ht="15.75">
      <c r="E1592" s="203"/>
      <c r="F1592" s="203"/>
      <c r="G1592" s="204"/>
    </row>
    <row r="1593" spans="5:7" ht="15.75">
      <c r="E1593" s="203"/>
      <c r="F1593" s="203"/>
      <c r="G1593" s="204"/>
    </row>
    <row r="1594" spans="5:7" ht="15.75">
      <c r="E1594" s="203"/>
      <c r="F1594" s="203"/>
      <c r="G1594" s="204"/>
    </row>
    <row r="1595" spans="5:7" ht="15.75">
      <c r="E1595" s="203"/>
      <c r="F1595" s="203"/>
      <c r="G1595" s="204"/>
    </row>
    <row r="1596" spans="5:7" ht="15.75">
      <c r="E1596" s="203"/>
      <c r="F1596" s="203"/>
      <c r="G1596" s="204"/>
    </row>
    <row r="1597" spans="5:7" ht="15.75">
      <c r="E1597" s="203"/>
      <c r="F1597" s="203"/>
      <c r="G1597" s="204"/>
    </row>
    <row r="1598" spans="5:7" ht="15.75">
      <c r="E1598" s="203"/>
      <c r="F1598" s="203"/>
      <c r="G1598" s="204"/>
    </row>
    <row r="1599" spans="5:7" ht="15.75">
      <c r="E1599" s="203"/>
      <c r="F1599" s="203"/>
      <c r="G1599" s="204"/>
    </row>
    <row r="1600" spans="5:7" ht="15.75">
      <c r="E1600" s="203"/>
      <c r="F1600" s="203"/>
      <c r="G1600" s="204"/>
    </row>
    <row r="1601" spans="5:7" ht="15.75">
      <c r="E1601" s="203"/>
      <c r="F1601" s="203"/>
      <c r="G1601" s="204"/>
    </row>
    <row r="1602" spans="5:7" ht="15.75">
      <c r="E1602" s="203"/>
      <c r="F1602" s="203"/>
      <c r="G1602" s="204"/>
    </row>
    <row r="1603" spans="5:7" ht="15.75">
      <c r="E1603" s="203"/>
      <c r="F1603" s="203"/>
      <c r="G1603" s="204"/>
    </row>
    <row r="1604" spans="5:7" ht="15.75">
      <c r="E1604" s="203"/>
      <c r="F1604" s="203"/>
      <c r="G1604" s="204"/>
    </row>
    <row r="1605" spans="5:7" ht="15.75">
      <c r="E1605" s="203"/>
      <c r="F1605" s="203"/>
      <c r="G1605" s="204"/>
    </row>
    <row r="1606" spans="5:7" ht="15.75">
      <c r="E1606" s="203"/>
      <c r="F1606" s="203"/>
      <c r="G1606" s="204"/>
    </row>
    <row r="1607" spans="5:7" ht="15.75">
      <c r="E1607" s="203"/>
      <c r="F1607" s="203"/>
      <c r="G1607" s="204"/>
    </row>
    <row r="1608" spans="5:7" ht="15.75">
      <c r="E1608" s="203"/>
      <c r="F1608" s="203"/>
      <c r="G1608" s="204"/>
    </row>
    <row r="1609" spans="5:7" ht="15.75">
      <c r="E1609" s="203"/>
      <c r="F1609" s="203"/>
      <c r="G1609" s="204"/>
    </row>
    <row r="1610" spans="5:7" ht="15.75">
      <c r="E1610" s="203"/>
      <c r="F1610" s="203"/>
      <c r="G1610" s="204"/>
    </row>
    <row r="1611" spans="5:7" ht="15.75">
      <c r="E1611" s="203"/>
      <c r="F1611" s="203"/>
      <c r="G1611" s="204"/>
    </row>
    <row r="1612" spans="5:7" ht="15.75">
      <c r="E1612" s="203"/>
      <c r="F1612" s="203"/>
      <c r="G1612" s="204"/>
    </row>
    <row r="1613" spans="5:7" ht="15.75">
      <c r="E1613" s="203"/>
      <c r="F1613" s="203"/>
      <c r="G1613" s="204"/>
    </row>
    <row r="1614" spans="5:7" ht="15.75">
      <c r="E1614" s="203"/>
      <c r="F1614" s="203"/>
      <c r="G1614" s="204"/>
    </row>
    <row r="1615" spans="5:7" ht="15.75">
      <c r="E1615" s="203"/>
      <c r="F1615" s="203"/>
      <c r="G1615" s="204"/>
    </row>
    <row r="1616" spans="5:7" ht="15.75">
      <c r="E1616" s="203"/>
      <c r="F1616" s="203"/>
      <c r="G1616" s="204"/>
    </row>
    <row r="1617" spans="5:7" ht="15.75">
      <c r="E1617" s="203"/>
      <c r="F1617" s="203"/>
      <c r="G1617" s="204"/>
    </row>
    <row r="1618" spans="5:7" ht="15.75">
      <c r="E1618" s="203"/>
      <c r="F1618" s="203"/>
      <c r="G1618" s="204"/>
    </row>
    <row r="1619" spans="5:7" ht="15.75">
      <c r="E1619" s="203"/>
      <c r="F1619" s="203"/>
      <c r="G1619" s="204"/>
    </row>
    <row r="1620" spans="5:7" ht="15.75">
      <c r="E1620" s="203"/>
      <c r="F1620" s="203"/>
      <c r="G1620" s="204"/>
    </row>
    <row r="1621" spans="5:7" ht="15.75">
      <c r="E1621" s="203"/>
      <c r="F1621" s="203"/>
      <c r="G1621" s="204"/>
    </row>
    <row r="1622" spans="5:7" ht="15.75">
      <c r="E1622" s="203"/>
      <c r="F1622" s="203"/>
      <c r="G1622" s="204"/>
    </row>
    <row r="1623" spans="5:7" ht="15.75">
      <c r="E1623" s="203"/>
      <c r="F1623" s="203"/>
      <c r="G1623" s="204"/>
    </row>
    <row r="1624" spans="5:7" ht="15.75">
      <c r="E1624" s="203"/>
      <c r="F1624" s="203"/>
      <c r="G1624" s="204"/>
    </row>
    <row r="1625" spans="5:7" ht="15.75">
      <c r="E1625" s="203"/>
      <c r="F1625" s="203"/>
      <c r="G1625" s="204"/>
    </row>
    <row r="1626" spans="5:7" ht="15.75">
      <c r="E1626" s="203"/>
      <c r="F1626" s="203"/>
      <c r="G1626" s="204"/>
    </row>
    <row r="1627" spans="5:7" ht="15.75">
      <c r="E1627" s="203"/>
      <c r="F1627" s="203"/>
      <c r="G1627" s="204"/>
    </row>
    <row r="1628" spans="5:7" ht="15.75">
      <c r="E1628" s="203"/>
      <c r="F1628" s="203"/>
      <c r="G1628" s="204"/>
    </row>
    <row r="1629" spans="5:7" ht="15.75">
      <c r="E1629" s="203"/>
      <c r="F1629" s="203"/>
      <c r="G1629" s="204"/>
    </row>
    <row r="1630" spans="5:7" ht="15.75">
      <c r="E1630" s="203"/>
      <c r="F1630" s="203"/>
      <c r="G1630" s="204"/>
    </row>
    <row r="1631" spans="5:7" ht="15.75">
      <c r="E1631" s="203"/>
      <c r="F1631" s="203"/>
      <c r="G1631" s="204"/>
    </row>
    <row r="1632" spans="5:7" ht="15.75">
      <c r="E1632" s="203"/>
      <c r="F1632" s="203"/>
      <c r="G1632" s="204"/>
    </row>
    <row r="1633" spans="5:7" ht="15.75">
      <c r="E1633" s="203"/>
      <c r="F1633" s="203"/>
      <c r="G1633" s="204"/>
    </row>
    <row r="1634" spans="5:7" ht="15.75">
      <c r="E1634" s="203"/>
      <c r="F1634" s="203"/>
      <c r="G1634" s="204"/>
    </row>
    <row r="1635" spans="5:7" ht="15.75">
      <c r="E1635" s="203"/>
      <c r="F1635" s="203"/>
      <c r="G1635" s="204"/>
    </row>
    <row r="1636" spans="5:7" ht="15.75">
      <c r="E1636" s="203"/>
      <c r="F1636" s="203"/>
      <c r="G1636" s="204"/>
    </row>
    <row r="1637" spans="5:7" ht="15.75">
      <c r="E1637" s="203"/>
      <c r="F1637" s="203"/>
      <c r="G1637" s="204"/>
    </row>
    <row r="1638" spans="5:7" ht="15.75">
      <c r="E1638" s="203"/>
      <c r="F1638" s="203"/>
      <c r="G1638" s="204"/>
    </row>
    <row r="1639" spans="5:7" ht="15.75">
      <c r="E1639" s="203"/>
      <c r="F1639" s="203"/>
      <c r="G1639" s="204"/>
    </row>
    <row r="1640" spans="5:7" ht="15.75">
      <c r="E1640" s="203"/>
      <c r="F1640" s="203"/>
      <c r="G1640" s="204"/>
    </row>
    <row r="1641" spans="5:7" ht="15.75">
      <c r="E1641" s="203"/>
      <c r="F1641" s="203"/>
      <c r="G1641" s="204"/>
    </row>
    <row r="1642" spans="5:7" ht="15.75">
      <c r="E1642" s="203"/>
      <c r="F1642" s="203"/>
      <c r="G1642" s="204"/>
    </row>
    <row r="1643" spans="5:7" ht="15.75">
      <c r="E1643" s="203"/>
      <c r="F1643" s="203"/>
      <c r="G1643" s="204"/>
    </row>
    <row r="1644" spans="5:7" ht="15.75">
      <c r="E1644" s="203"/>
      <c r="F1644" s="203"/>
      <c r="G1644" s="204"/>
    </row>
    <row r="1645" spans="5:7" ht="15.75">
      <c r="E1645" s="203"/>
      <c r="F1645" s="203"/>
      <c r="G1645" s="204"/>
    </row>
    <row r="1646" spans="5:7" ht="15.75">
      <c r="E1646" s="203"/>
      <c r="F1646" s="203"/>
      <c r="G1646" s="204"/>
    </row>
    <row r="1647" spans="5:7" ht="15.75">
      <c r="E1647" s="203"/>
      <c r="F1647" s="203"/>
      <c r="G1647" s="204"/>
    </row>
    <row r="1648" spans="5:7" ht="15.75">
      <c r="E1648" s="203"/>
      <c r="F1648" s="203"/>
      <c r="G1648" s="204"/>
    </row>
    <row r="1649" spans="5:7" ht="15.75">
      <c r="E1649" s="203"/>
      <c r="F1649" s="203"/>
      <c r="G1649" s="204"/>
    </row>
    <row r="1650" spans="5:7" ht="15.75">
      <c r="E1650" s="203"/>
      <c r="F1650" s="203"/>
      <c r="G1650" s="204"/>
    </row>
    <row r="1651" spans="5:7" ht="15.75">
      <c r="E1651" s="203"/>
      <c r="F1651" s="203"/>
      <c r="G1651" s="204"/>
    </row>
    <row r="1652" spans="5:7" ht="15.75">
      <c r="E1652" s="203"/>
      <c r="F1652" s="203"/>
      <c r="G1652" s="204"/>
    </row>
    <row r="1653" spans="5:7" ht="15.75">
      <c r="E1653" s="203"/>
      <c r="F1653" s="203"/>
      <c r="G1653" s="204"/>
    </row>
    <row r="1654" spans="5:7" ht="15.75">
      <c r="E1654" s="203"/>
      <c r="F1654" s="203"/>
      <c r="G1654" s="204"/>
    </row>
    <row r="1655" spans="5:7" ht="15.75">
      <c r="E1655" s="203"/>
      <c r="F1655" s="203"/>
      <c r="G1655" s="204"/>
    </row>
    <row r="1656" spans="5:7" ht="15.75">
      <c r="E1656" s="203"/>
      <c r="F1656" s="203"/>
      <c r="G1656" s="204"/>
    </row>
    <row r="1657" spans="5:7" ht="15.75">
      <c r="E1657" s="203"/>
      <c r="F1657" s="203"/>
      <c r="G1657" s="204"/>
    </row>
    <row r="1658" spans="5:7" ht="15.75">
      <c r="E1658" s="203"/>
      <c r="F1658" s="203"/>
      <c r="G1658" s="204"/>
    </row>
    <row r="1659" spans="5:7" ht="15.75">
      <c r="E1659" s="203"/>
      <c r="F1659" s="203"/>
      <c r="G1659" s="204"/>
    </row>
    <row r="1660" spans="5:7" ht="15.75">
      <c r="E1660" s="203"/>
      <c r="F1660" s="203"/>
      <c r="G1660" s="204"/>
    </row>
    <row r="1661" spans="5:7" ht="15.75">
      <c r="E1661" s="203"/>
      <c r="F1661" s="203"/>
      <c r="G1661" s="204"/>
    </row>
    <row r="1662" spans="5:7" ht="15.75">
      <c r="E1662" s="203"/>
      <c r="F1662" s="203"/>
      <c r="G1662" s="204"/>
    </row>
    <row r="1663" spans="5:7" ht="15.75">
      <c r="E1663" s="203"/>
      <c r="F1663" s="203"/>
      <c r="G1663" s="204"/>
    </row>
    <row r="1664" spans="5:7" ht="15.75">
      <c r="E1664" s="203"/>
      <c r="F1664" s="203"/>
      <c r="G1664" s="204"/>
    </row>
    <row r="1665" spans="5:7" ht="15.75">
      <c r="E1665" s="203"/>
      <c r="F1665" s="203"/>
      <c r="G1665" s="204"/>
    </row>
    <row r="1666" spans="5:7" ht="15.75">
      <c r="E1666" s="203"/>
      <c r="F1666" s="203"/>
      <c r="G1666" s="204"/>
    </row>
    <row r="1667" spans="5:7" ht="15.75">
      <c r="E1667" s="203"/>
      <c r="F1667" s="203"/>
      <c r="G1667" s="204"/>
    </row>
    <row r="1668" spans="5:7" ht="15.75">
      <c r="E1668" s="203"/>
      <c r="F1668" s="203"/>
      <c r="G1668" s="204"/>
    </row>
    <row r="1669" spans="5:7" ht="15.75">
      <c r="E1669" s="203"/>
      <c r="F1669" s="203"/>
      <c r="G1669" s="204"/>
    </row>
    <row r="1670" spans="5:7" ht="15.75">
      <c r="E1670" s="203"/>
      <c r="F1670" s="203"/>
      <c r="G1670" s="204"/>
    </row>
    <row r="1671" spans="5:7" ht="15.75">
      <c r="E1671" s="203"/>
      <c r="F1671" s="203"/>
      <c r="G1671" s="204"/>
    </row>
    <row r="1672" spans="5:7" ht="15.75">
      <c r="E1672" s="203"/>
      <c r="F1672" s="203"/>
      <c r="G1672" s="204"/>
    </row>
    <row r="1673" spans="5:7" ht="15.75">
      <c r="E1673" s="203"/>
      <c r="F1673" s="203"/>
      <c r="G1673" s="204"/>
    </row>
    <row r="1674" spans="5:7" ht="15.75">
      <c r="E1674" s="203"/>
      <c r="F1674" s="203"/>
      <c r="G1674" s="204"/>
    </row>
    <row r="1675" spans="5:7" ht="15.75">
      <c r="E1675" s="203"/>
      <c r="F1675" s="203"/>
      <c r="G1675" s="204"/>
    </row>
    <row r="1676" spans="5:7" ht="15.75">
      <c r="E1676" s="203"/>
      <c r="F1676" s="203"/>
      <c r="G1676" s="204"/>
    </row>
    <row r="1677" spans="5:7" ht="15.75">
      <c r="E1677" s="203"/>
      <c r="F1677" s="203"/>
      <c r="G1677" s="204"/>
    </row>
    <row r="1678" spans="5:7" ht="15.75">
      <c r="E1678" s="203"/>
      <c r="F1678" s="203"/>
      <c r="G1678" s="204"/>
    </row>
    <row r="1679" spans="5:7" ht="15.75">
      <c r="E1679" s="203"/>
      <c r="F1679" s="203"/>
      <c r="G1679" s="204"/>
    </row>
    <row r="1680" spans="5:7" ht="15.75">
      <c r="E1680" s="203"/>
      <c r="F1680" s="203"/>
      <c r="G1680" s="204"/>
    </row>
    <row r="1681" spans="5:7" ht="15.75">
      <c r="E1681" s="203"/>
      <c r="F1681" s="203"/>
      <c r="G1681" s="204"/>
    </row>
    <row r="1682" spans="5:7" ht="15.75">
      <c r="E1682" s="203"/>
      <c r="F1682" s="203"/>
      <c r="G1682" s="204"/>
    </row>
    <row r="1683" spans="5:7" ht="15.75">
      <c r="E1683" s="203"/>
      <c r="F1683" s="203"/>
      <c r="G1683" s="204"/>
    </row>
    <row r="1684" spans="5:7" ht="15.75">
      <c r="E1684" s="203"/>
      <c r="F1684" s="203"/>
      <c r="G1684" s="204"/>
    </row>
    <row r="1685" spans="5:7" ht="15.75">
      <c r="E1685" s="203"/>
      <c r="F1685" s="203"/>
      <c r="G1685" s="204"/>
    </row>
    <row r="1686" spans="5:7" ht="15.75">
      <c r="E1686" s="203"/>
      <c r="F1686" s="203"/>
      <c r="G1686" s="204"/>
    </row>
    <row r="1687" spans="5:7" ht="15.75">
      <c r="E1687" s="203"/>
      <c r="F1687" s="203"/>
      <c r="G1687" s="204"/>
    </row>
    <row r="1688" spans="5:7" ht="15.75">
      <c r="E1688" s="203"/>
      <c r="F1688" s="203"/>
      <c r="G1688" s="204"/>
    </row>
    <row r="1689" spans="5:7" ht="15.75">
      <c r="E1689" s="203"/>
      <c r="F1689" s="203"/>
      <c r="G1689" s="204"/>
    </row>
    <row r="1690" spans="5:7" ht="15.75">
      <c r="E1690" s="203"/>
      <c r="F1690" s="203"/>
      <c r="G1690" s="204"/>
    </row>
    <row r="1691" spans="5:7" ht="15.75">
      <c r="E1691" s="203"/>
      <c r="F1691" s="203"/>
      <c r="G1691" s="204"/>
    </row>
    <row r="1692" spans="5:7" ht="15.75">
      <c r="E1692" s="203"/>
      <c r="F1692" s="203"/>
      <c r="G1692" s="204"/>
    </row>
    <row r="1693" spans="5:7" ht="15.75">
      <c r="E1693" s="203"/>
      <c r="F1693" s="203"/>
      <c r="G1693" s="204"/>
    </row>
    <row r="1694" spans="5:7" ht="15.75">
      <c r="E1694" s="203"/>
      <c r="F1694" s="203"/>
      <c r="G1694" s="204"/>
    </row>
    <row r="1695" spans="5:7" ht="15.75">
      <c r="E1695" s="203"/>
      <c r="F1695" s="203"/>
      <c r="G1695" s="204"/>
    </row>
    <row r="1696" spans="5:7" ht="15.75">
      <c r="E1696" s="203"/>
      <c r="F1696" s="203"/>
      <c r="G1696" s="204"/>
    </row>
    <row r="1697" spans="5:7" ht="15.75">
      <c r="E1697" s="203"/>
      <c r="F1697" s="203"/>
      <c r="G1697" s="204"/>
    </row>
    <row r="1698" spans="5:7" ht="15.75">
      <c r="E1698" s="203"/>
      <c r="F1698" s="203"/>
      <c r="G1698" s="204"/>
    </row>
    <row r="1699" spans="5:7" ht="15.75">
      <c r="E1699" s="203"/>
      <c r="F1699" s="203"/>
      <c r="G1699" s="204"/>
    </row>
    <row r="1700" spans="5:7" ht="15.75">
      <c r="E1700" s="203"/>
      <c r="F1700" s="203"/>
      <c r="G1700" s="204"/>
    </row>
    <row r="1701" spans="5:7" ht="15.75">
      <c r="E1701" s="203"/>
      <c r="F1701" s="203"/>
      <c r="G1701" s="204"/>
    </row>
    <row r="1702" spans="5:7" ht="15.75">
      <c r="E1702" s="203"/>
      <c r="F1702" s="203"/>
      <c r="G1702" s="204"/>
    </row>
    <row r="1703" spans="5:7" ht="15.75">
      <c r="E1703" s="203"/>
      <c r="F1703" s="203"/>
      <c r="G1703" s="204"/>
    </row>
    <row r="1704" spans="5:7" ht="15.75">
      <c r="E1704" s="203"/>
      <c r="F1704" s="203"/>
      <c r="G1704" s="204"/>
    </row>
    <row r="1705" spans="5:7" ht="15.75">
      <c r="E1705" s="203"/>
      <c r="F1705" s="203"/>
      <c r="G1705" s="204"/>
    </row>
    <row r="1706" spans="5:7" ht="15.75">
      <c r="E1706" s="203"/>
      <c r="F1706" s="203"/>
      <c r="G1706" s="204"/>
    </row>
    <row r="1707" spans="5:7" ht="15.75">
      <c r="E1707" s="203"/>
      <c r="F1707" s="203"/>
      <c r="G1707" s="204"/>
    </row>
    <row r="1708" spans="5:7" ht="15.75">
      <c r="E1708" s="203"/>
      <c r="F1708" s="203"/>
      <c r="G1708" s="204"/>
    </row>
    <row r="1709" spans="5:7" ht="15.75">
      <c r="E1709" s="203"/>
      <c r="F1709" s="203"/>
      <c r="G1709" s="204"/>
    </row>
    <row r="1710" spans="5:7" ht="15.75">
      <c r="E1710" s="203"/>
      <c r="F1710" s="203"/>
      <c r="G1710" s="204"/>
    </row>
    <row r="1711" spans="5:7" ht="15.75">
      <c r="E1711" s="203"/>
      <c r="F1711" s="203"/>
      <c r="G1711" s="204"/>
    </row>
    <row r="1712" spans="5:7" ht="15.75">
      <c r="E1712" s="203"/>
      <c r="F1712" s="203"/>
      <c r="G1712" s="204"/>
    </row>
    <row r="1713" spans="5:7" ht="15.75">
      <c r="E1713" s="203"/>
      <c r="F1713" s="203"/>
      <c r="G1713" s="204"/>
    </row>
    <row r="1714" spans="5:7" ht="15.75">
      <c r="E1714" s="203"/>
      <c r="F1714" s="203"/>
      <c r="G1714" s="204"/>
    </row>
    <row r="1715" spans="5:7" ht="15.75">
      <c r="E1715" s="203"/>
      <c r="F1715" s="203"/>
      <c r="G1715" s="204"/>
    </row>
    <row r="1716" spans="5:7" ht="15.75">
      <c r="E1716" s="203"/>
      <c r="F1716" s="203"/>
      <c r="G1716" s="204"/>
    </row>
    <row r="1717" spans="5:7" ht="15.75">
      <c r="E1717" s="203"/>
      <c r="F1717" s="203"/>
      <c r="G1717" s="204"/>
    </row>
    <row r="1718" spans="5:7" ht="15.75">
      <c r="E1718" s="203"/>
      <c r="F1718" s="203"/>
      <c r="G1718" s="204"/>
    </row>
    <row r="1719" spans="5:7" ht="15.75">
      <c r="E1719" s="203"/>
      <c r="F1719" s="203"/>
      <c r="G1719" s="204"/>
    </row>
    <row r="1720" spans="5:7" ht="15.75">
      <c r="E1720" s="203"/>
      <c r="F1720" s="203"/>
      <c r="G1720" s="204"/>
    </row>
    <row r="1721" spans="5:7" ht="15.75">
      <c r="E1721" s="203"/>
      <c r="F1721" s="203"/>
      <c r="G1721" s="204"/>
    </row>
    <row r="1722" spans="5:7" ht="15.75">
      <c r="E1722" s="203"/>
      <c r="F1722" s="203"/>
      <c r="G1722" s="204"/>
    </row>
    <row r="1723" spans="5:7" ht="15.75">
      <c r="E1723" s="203"/>
      <c r="F1723" s="203"/>
      <c r="G1723" s="204"/>
    </row>
    <row r="1724" spans="5:7" ht="15.75">
      <c r="E1724" s="203"/>
      <c r="F1724" s="203"/>
      <c r="G1724" s="204"/>
    </row>
    <row r="1725" spans="5:7" ht="15.75">
      <c r="E1725" s="203"/>
      <c r="F1725" s="203"/>
      <c r="G1725" s="204"/>
    </row>
    <row r="1726" spans="5:7" ht="15.75">
      <c r="E1726" s="203"/>
      <c r="F1726" s="203"/>
      <c r="G1726" s="204"/>
    </row>
    <row r="1727" spans="5:7" ht="15.75">
      <c r="E1727" s="203"/>
      <c r="F1727" s="203"/>
      <c r="G1727" s="204"/>
    </row>
    <row r="1728" spans="5:7" ht="15.75">
      <c r="E1728" s="203"/>
      <c r="F1728" s="203"/>
      <c r="G1728" s="204"/>
    </row>
    <row r="1729" spans="5:7" ht="15.75">
      <c r="E1729" s="203"/>
      <c r="F1729" s="203"/>
      <c r="G1729" s="204"/>
    </row>
    <row r="1730" spans="5:7" ht="15.75">
      <c r="E1730" s="203"/>
      <c r="F1730" s="203"/>
      <c r="G1730" s="204"/>
    </row>
    <row r="1731" spans="5:7" ht="15.75">
      <c r="E1731" s="203"/>
      <c r="F1731" s="203"/>
      <c r="G1731" s="204"/>
    </row>
    <row r="1732" spans="5:7" ht="15.75">
      <c r="E1732" s="203"/>
      <c r="F1732" s="203"/>
      <c r="G1732" s="204"/>
    </row>
    <row r="1733" spans="5:7" ht="15.75">
      <c r="E1733" s="203"/>
      <c r="F1733" s="203"/>
      <c r="G1733" s="204"/>
    </row>
    <row r="1734" spans="5:7" ht="15.75">
      <c r="E1734" s="203"/>
      <c r="F1734" s="203"/>
      <c r="G1734" s="204"/>
    </row>
    <row r="1735" spans="5:7" ht="15.75">
      <c r="E1735" s="203"/>
      <c r="F1735" s="203"/>
      <c r="G1735" s="204"/>
    </row>
    <row r="1736" spans="5:7" ht="15.75">
      <c r="E1736" s="203"/>
      <c r="F1736" s="203"/>
      <c r="G1736" s="204"/>
    </row>
    <row r="1737" spans="5:7" ht="15.75">
      <c r="E1737" s="203"/>
      <c r="F1737" s="203"/>
      <c r="G1737" s="204"/>
    </row>
    <row r="1738" spans="5:7" ht="15.75">
      <c r="E1738" s="203"/>
      <c r="F1738" s="203"/>
      <c r="G1738" s="204"/>
    </row>
    <row r="1739" spans="5:7" ht="15.75">
      <c r="E1739" s="203"/>
      <c r="F1739" s="203"/>
      <c r="G1739" s="204"/>
    </row>
    <row r="1740" spans="5:7" ht="15.75">
      <c r="E1740" s="203"/>
      <c r="F1740" s="203"/>
      <c r="G1740" s="204"/>
    </row>
    <row r="1741" spans="5:7" ht="15.75">
      <c r="E1741" s="203"/>
      <c r="F1741" s="203"/>
      <c r="G1741" s="204"/>
    </row>
    <row r="1742" spans="5:7" ht="15.75">
      <c r="E1742" s="203"/>
      <c r="F1742" s="203"/>
      <c r="G1742" s="204"/>
    </row>
    <row r="1743" spans="5:7" ht="15.75">
      <c r="E1743" s="203"/>
      <c r="F1743" s="203"/>
      <c r="G1743" s="204"/>
    </row>
    <row r="1744" spans="5:7" ht="15.75">
      <c r="E1744" s="203"/>
      <c r="F1744" s="203"/>
      <c r="G1744" s="204"/>
    </row>
    <row r="1745" spans="5:7" ht="15.75">
      <c r="E1745" s="203"/>
      <c r="F1745" s="203"/>
      <c r="G1745" s="204"/>
    </row>
    <row r="1746" spans="5:7" ht="15.75">
      <c r="E1746" s="203"/>
      <c r="F1746" s="203"/>
      <c r="G1746" s="204"/>
    </row>
    <row r="1747" spans="5:7" ht="15.75">
      <c r="E1747" s="203"/>
      <c r="F1747" s="203"/>
      <c r="G1747" s="204"/>
    </row>
    <row r="1748" spans="5:7" ht="15.75">
      <c r="E1748" s="203"/>
      <c r="F1748" s="203"/>
      <c r="G1748" s="204"/>
    </row>
    <row r="1749" spans="5:7" ht="15.75">
      <c r="E1749" s="203"/>
      <c r="F1749" s="203"/>
      <c r="G1749" s="204"/>
    </row>
    <row r="1750" spans="5:7" ht="15.75">
      <c r="E1750" s="203"/>
      <c r="F1750" s="203"/>
      <c r="G1750" s="204"/>
    </row>
    <row r="1751" spans="5:7" ht="15.75">
      <c r="E1751" s="203"/>
      <c r="F1751" s="203"/>
      <c r="G1751" s="204"/>
    </row>
    <row r="1752" spans="5:7" ht="15.75">
      <c r="E1752" s="203"/>
      <c r="F1752" s="203"/>
      <c r="G1752" s="204"/>
    </row>
    <row r="1753" spans="5:7" ht="15.75">
      <c r="E1753" s="203"/>
      <c r="F1753" s="203"/>
      <c r="G1753" s="204"/>
    </row>
    <row r="1754" spans="5:7" ht="15.75">
      <c r="E1754" s="203"/>
      <c r="F1754" s="203"/>
      <c r="G1754" s="204"/>
    </row>
    <row r="1755" spans="5:7" ht="15.75">
      <c r="E1755" s="203"/>
      <c r="F1755" s="203"/>
      <c r="G1755" s="204"/>
    </row>
    <row r="1756" spans="5:7" ht="15.75">
      <c r="E1756" s="203"/>
      <c r="F1756" s="203"/>
      <c r="G1756" s="204"/>
    </row>
    <row r="1757" spans="5:7" ht="15.75">
      <c r="E1757" s="203"/>
      <c r="F1757" s="203"/>
      <c r="G1757" s="204"/>
    </row>
    <row r="1758" spans="5:7" ht="15.75">
      <c r="E1758" s="203"/>
      <c r="F1758" s="203"/>
      <c r="G1758" s="204"/>
    </row>
    <row r="1759" spans="5:7" ht="15.75">
      <c r="E1759" s="203"/>
      <c r="F1759" s="203"/>
      <c r="G1759" s="204"/>
    </row>
    <row r="1760" spans="5:7" ht="15.75">
      <c r="E1760" s="203"/>
      <c r="F1760" s="203"/>
      <c r="G1760" s="204"/>
    </row>
    <row r="1761" spans="5:7" ht="15.75">
      <c r="E1761" s="203"/>
      <c r="F1761" s="203"/>
      <c r="G1761" s="204"/>
    </row>
    <row r="1762" spans="5:7" ht="15.75">
      <c r="E1762" s="203"/>
      <c r="F1762" s="203"/>
      <c r="G1762" s="204"/>
    </row>
    <row r="1763" spans="5:7" ht="15.75">
      <c r="E1763" s="203"/>
      <c r="F1763" s="203"/>
      <c r="G1763" s="204"/>
    </row>
    <row r="1764" spans="5:7" ht="15.75">
      <c r="E1764" s="203"/>
      <c r="F1764" s="203"/>
      <c r="G1764" s="204"/>
    </row>
    <row r="1765" spans="5:7" ht="15.75">
      <c r="E1765" s="203"/>
      <c r="F1765" s="203"/>
      <c r="G1765" s="204"/>
    </row>
    <row r="1766" spans="5:7" ht="15.75">
      <c r="E1766" s="203"/>
      <c r="F1766" s="203"/>
      <c r="G1766" s="204"/>
    </row>
    <row r="1767" spans="5:7" ht="15.75">
      <c r="E1767" s="203"/>
      <c r="F1767" s="203"/>
      <c r="G1767" s="204"/>
    </row>
    <row r="1768" spans="5:7" ht="15.75">
      <c r="E1768" s="203"/>
      <c r="F1768" s="203"/>
      <c r="G1768" s="204"/>
    </row>
    <row r="1769" spans="5:7" ht="15.75">
      <c r="E1769" s="203"/>
      <c r="F1769" s="203"/>
      <c r="G1769" s="204"/>
    </row>
    <row r="1770" spans="5:7" ht="15.75">
      <c r="E1770" s="203"/>
      <c r="F1770" s="203"/>
      <c r="G1770" s="204"/>
    </row>
    <row r="1771" spans="5:7" ht="15.75">
      <c r="E1771" s="203"/>
      <c r="F1771" s="203"/>
      <c r="G1771" s="204"/>
    </row>
    <row r="1772" spans="5:7" ht="15.75">
      <c r="E1772" s="203"/>
      <c r="F1772" s="203"/>
      <c r="G1772" s="204"/>
    </row>
    <row r="1773" spans="5:7" ht="15.75">
      <c r="E1773" s="203"/>
      <c r="F1773" s="203"/>
      <c r="G1773" s="204"/>
    </row>
    <row r="1774" spans="5:7" ht="15.75">
      <c r="E1774" s="203"/>
      <c r="F1774" s="203"/>
      <c r="G1774" s="204"/>
    </row>
    <row r="1775" spans="5:7" ht="15.75">
      <c r="E1775" s="203"/>
      <c r="F1775" s="203"/>
      <c r="G1775" s="204"/>
    </row>
    <row r="1776" spans="5:7" ht="15.75">
      <c r="E1776" s="203"/>
      <c r="F1776" s="203"/>
      <c r="G1776" s="204"/>
    </row>
    <row r="1777" spans="5:7" ht="15.75">
      <c r="E1777" s="203"/>
      <c r="F1777" s="203"/>
      <c r="G1777" s="204"/>
    </row>
    <row r="1778" spans="5:7" ht="15.75">
      <c r="E1778" s="203"/>
      <c r="F1778" s="203"/>
      <c r="G1778" s="204"/>
    </row>
    <row r="1779" spans="5:7" ht="15.75">
      <c r="E1779" s="203"/>
      <c r="F1779" s="203"/>
      <c r="G1779" s="204"/>
    </row>
    <row r="1780" spans="5:7" ht="15.75">
      <c r="E1780" s="203"/>
      <c r="F1780" s="203"/>
      <c r="G1780" s="204"/>
    </row>
    <row r="1781" spans="5:7" ht="15.75">
      <c r="E1781" s="203"/>
      <c r="F1781" s="203"/>
      <c r="G1781" s="204"/>
    </row>
    <row r="1782" spans="5:7" ht="15.75">
      <c r="E1782" s="203"/>
      <c r="F1782" s="203"/>
      <c r="G1782" s="204"/>
    </row>
    <row r="1783" spans="5:7" ht="15.75">
      <c r="E1783" s="203"/>
      <c r="F1783" s="203"/>
      <c r="G1783" s="204"/>
    </row>
    <row r="1784" spans="5:7" ht="15.75">
      <c r="E1784" s="203"/>
      <c r="F1784" s="203"/>
      <c r="G1784" s="204"/>
    </row>
    <row r="1785" spans="5:7" ht="15.75">
      <c r="E1785" s="203"/>
      <c r="F1785" s="203"/>
      <c r="G1785" s="204"/>
    </row>
    <row r="1786" spans="5:7" ht="15.75">
      <c r="E1786" s="203"/>
      <c r="F1786" s="203"/>
      <c r="G1786" s="204"/>
    </row>
    <row r="1787" spans="5:7" ht="15.75">
      <c r="E1787" s="203"/>
      <c r="F1787" s="203"/>
      <c r="G1787" s="204"/>
    </row>
    <row r="1788" spans="5:7" ht="15.75">
      <c r="E1788" s="203"/>
      <c r="F1788" s="203"/>
      <c r="G1788" s="204"/>
    </row>
    <row r="1789" spans="5:7" ht="15.75">
      <c r="E1789" s="203"/>
      <c r="F1789" s="203"/>
      <c r="G1789" s="204"/>
    </row>
    <row r="1790" spans="5:7" ht="15.75">
      <c r="E1790" s="203"/>
      <c r="F1790" s="203"/>
      <c r="G1790" s="204"/>
    </row>
    <row r="1791" spans="5:7" ht="15.75">
      <c r="E1791" s="203"/>
      <c r="F1791" s="203"/>
      <c r="G1791" s="204"/>
    </row>
    <row r="1792" spans="5:7" ht="15.75">
      <c r="E1792" s="203"/>
      <c r="F1792" s="203"/>
      <c r="G1792" s="204"/>
    </row>
    <row r="1793" spans="5:7" ht="15.75">
      <c r="E1793" s="203"/>
      <c r="F1793" s="203"/>
      <c r="G1793" s="204"/>
    </row>
    <row r="1794" spans="5:7" ht="15.75">
      <c r="E1794" s="203"/>
      <c r="F1794" s="203"/>
      <c r="G1794" s="204"/>
    </row>
    <row r="1795" spans="5:7" ht="15.75">
      <c r="E1795" s="203"/>
      <c r="F1795" s="203"/>
      <c r="G1795" s="204"/>
    </row>
    <row r="1796" spans="5:7" ht="15.75">
      <c r="E1796" s="203"/>
      <c r="F1796" s="203"/>
      <c r="G1796" s="204"/>
    </row>
    <row r="1797" spans="5:7" ht="15.75">
      <c r="E1797" s="203"/>
      <c r="F1797" s="203"/>
      <c r="G1797" s="204"/>
    </row>
    <row r="1798" spans="5:7" ht="15.75">
      <c r="E1798" s="203"/>
      <c r="F1798" s="203"/>
      <c r="G1798" s="204"/>
    </row>
    <row r="1799" spans="5:7" ht="15.75">
      <c r="E1799" s="203"/>
      <c r="F1799" s="203"/>
      <c r="G1799" s="204"/>
    </row>
    <row r="1800" spans="5:7" ht="15.75">
      <c r="E1800" s="203"/>
      <c r="F1800" s="203"/>
      <c r="G1800" s="204"/>
    </row>
    <row r="1801" spans="5:7" ht="15.75">
      <c r="E1801" s="203"/>
      <c r="F1801" s="203"/>
      <c r="G1801" s="204"/>
    </row>
    <row r="1802" spans="5:7" ht="15.75">
      <c r="E1802" s="203"/>
      <c r="F1802" s="203"/>
      <c r="G1802" s="204"/>
    </row>
    <row r="1803" spans="5:7" ht="15.75">
      <c r="E1803" s="203"/>
      <c r="F1803" s="203"/>
      <c r="G1803" s="204"/>
    </row>
    <row r="1804" spans="5:7" ht="15.75">
      <c r="E1804" s="203"/>
      <c r="F1804" s="203"/>
      <c r="G1804" s="204"/>
    </row>
    <row r="1805" spans="5:7" ht="15.75">
      <c r="E1805" s="203"/>
      <c r="F1805" s="203"/>
      <c r="G1805" s="204"/>
    </row>
    <row r="1806" spans="5:7" ht="15.75">
      <c r="E1806" s="203"/>
      <c r="F1806" s="203"/>
      <c r="G1806" s="204"/>
    </row>
    <row r="1807" spans="5:7" ht="15.75">
      <c r="E1807" s="203"/>
      <c r="F1807" s="203"/>
      <c r="G1807" s="204"/>
    </row>
    <row r="1808" spans="5:7" ht="15.75">
      <c r="E1808" s="203"/>
      <c r="F1808" s="203"/>
      <c r="G1808" s="204"/>
    </row>
    <row r="1809" spans="5:7" ht="15.75">
      <c r="E1809" s="203"/>
      <c r="F1809" s="203"/>
      <c r="G1809" s="204"/>
    </row>
    <row r="1810" spans="5:7" ht="15.75">
      <c r="E1810" s="203"/>
      <c r="F1810" s="203"/>
      <c r="G1810" s="204"/>
    </row>
    <row r="1811" spans="5:7" ht="15.75">
      <c r="E1811" s="203"/>
      <c r="F1811" s="203"/>
      <c r="G1811" s="204"/>
    </row>
    <row r="1812" spans="5:7" ht="15.75">
      <c r="E1812" s="203"/>
      <c r="F1812" s="203"/>
      <c r="G1812" s="204"/>
    </row>
    <row r="1813" spans="5:7" ht="15.75">
      <c r="E1813" s="203"/>
      <c r="F1813" s="203"/>
      <c r="G1813" s="204"/>
    </row>
    <row r="1814" spans="5:7" ht="15.75">
      <c r="E1814" s="203"/>
      <c r="F1814" s="203"/>
      <c r="G1814" s="204"/>
    </row>
    <row r="1815" spans="5:7" ht="15.75">
      <c r="E1815" s="203"/>
      <c r="F1815" s="203"/>
      <c r="G1815" s="204"/>
    </row>
    <row r="1816" spans="5:7" ht="15.75">
      <c r="E1816" s="203"/>
      <c r="F1816" s="203"/>
      <c r="G1816" s="204"/>
    </row>
    <row r="1817" spans="5:7" ht="15.75">
      <c r="E1817" s="203"/>
      <c r="F1817" s="203"/>
      <c r="G1817" s="204"/>
    </row>
    <row r="1818" spans="5:7" ht="15.75">
      <c r="E1818" s="203"/>
      <c r="F1818" s="203"/>
      <c r="G1818" s="204"/>
    </row>
    <row r="1819" spans="5:7" ht="15.75">
      <c r="E1819" s="203"/>
      <c r="F1819" s="203"/>
      <c r="G1819" s="204"/>
    </row>
    <row r="1820" spans="5:7" ht="15.75">
      <c r="E1820" s="203"/>
      <c r="F1820" s="203"/>
      <c r="G1820" s="204"/>
    </row>
    <row r="1821" spans="5:7" ht="15.75">
      <c r="E1821" s="203"/>
      <c r="F1821" s="203"/>
      <c r="G1821" s="204"/>
    </row>
    <row r="1822" spans="5:7" ht="15.75">
      <c r="E1822" s="203"/>
      <c r="F1822" s="203"/>
      <c r="G1822" s="204"/>
    </row>
    <row r="1823" spans="5:7" ht="15.75">
      <c r="E1823" s="203"/>
      <c r="F1823" s="203"/>
      <c r="G1823" s="204"/>
    </row>
    <row r="1824" spans="5:7" ht="15.75">
      <c r="E1824" s="203"/>
      <c r="F1824" s="203"/>
      <c r="G1824" s="204"/>
    </row>
    <row r="1825" spans="5:7" ht="15.75">
      <c r="E1825" s="203"/>
      <c r="F1825" s="203"/>
      <c r="G1825" s="204"/>
    </row>
    <row r="1826" spans="5:7" ht="15.75">
      <c r="E1826" s="203"/>
      <c r="F1826" s="203"/>
      <c r="G1826" s="204"/>
    </row>
    <row r="1827" spans="5:7" ht="15.75">
      <c r="E1827" s="203"/>
      <c r="F1827" s="203"/>
      <c r="G1827" s="204"/>
    </row>
    <row r="1828" spans="5:7" ht="15.75">
      <c r="E1828" s="203"/>
      <c r="F1828" s="203"/>
      <c r="G1828" s="204"/>
    </row>
    <row r="1829" spans="5:7" ht="15.75">
      <c r="E1829" s="203"/>
      <c r="F1829" s="203"/>
      <c r="G1829" s="204"/>
    </row>
    <row r="1830" spans="5:7" ht="15.75">
      <c r="E1830" s="203"/>
      <c r="F1830" s="203"/>
      <c r="G1830" s="204"/>
    </row>
    <row r="1831" spans="5:7" ht="15.75">
      <c r="E1831" s="203"/>
      <c r="F1831" s="203"/>
      <c r="G1831" s="204"/>
    </row>
    <row r="1832" spans="5:7" ht="15.75">
      <c r="E1832" s="203"/>
      <c r="F1832" s="203"/>
      <c r="G1832" s="204"/>
    </row>
    <row r="1833" spans="5:7" ht="15.75">
      <c r="E1833" s="203"/>
      <c r="F1833" s="203"/>
      <c r="G1833" s="204"/>
    </row>
    <row r="1834" spans="5:7" ht="15.75">
      <c r="E1834" s="203"/>
      <c r="F1834" s="203"/>
      <c r="G1834" s="204"/>
    </row>
    <row r="1835" spans="5:7" ht="15.75">
      <c r="E1835" s="203"/>
      <c r="F1835" s="203"/>
      <c r="G1835" s="204"/>
    </row>
    <row r="1836" spans="5:7" ht="15.75">
      <c r="E1836" s="203"/>
      <c r="F1836" s="203"/>
      <c r="G1836" s="204"/>
    </row>
    <row r="1837" spans="5:7" ht="15.75">
      <c r="E1837" s="203"/>
      <c r="F1837" s="203"/>
      <c r="G1837" s="204"/>
    </row>
    <row r="1838" spans="5:7" ht="15.75">
      <c r="E1838" s="203"/>
      <c r="F1838" s="203"/>
      <c r="G1838" s="204"/>
    </row>
    <row r="1839" spans="5:7" ht="15.75">
      <c r="E1839" s="203"/>
      <c r="F1839" s="203"/>
      <c r="G1839" s="204"/>
    </row>
    <row r="1840" spans="5:7" ht="15.75">
      <c r="E1840" s="203"/>
      <c r="F1840" s="203"/>
      <c r="G1840" s="204"/>
    </row>
    <row r="1841" spans="5:7" ht="15.75">
      <c r="E1841" s="203"/>
      <c r="F1841" s="203"/>
      <c r="G1841" s="204"/>
    </row>
    <row r="1842" spans="5:7" ht="15.75">
      <c r="E1842" s="203"/>
      <c r="F1842" s="203"/>
      <c r="G1842" s="204"/>
    </row>
    <row r="1843" spans="5:7" ht="15.75">
      <c r="E1843" s="203"/>
      <c r="F1843" s="203"/>
      <c r="G1843" s="204"/>
    </row>
    <row r="1844" spans="5:7" ht="15.75">
      <c r="E1844" s="203"/>
      <c r="F1844" s="203"/>
      <c r="G1844" s="204"/>
    </row>
    <row r="1845" spans="5:7" ht="15.75">
      <c r="E1845" s="203"/>
      <c r="F1845" s="203"/>
      <c r="G1845" s="204"/>
    </row>
    <row r="1846" spans="5:7" ht="15.75">
      <c r="E1846" s="203"/>
      <c r="F1846" s="203"/>
      <c r="G1846" s="204"/>
    </row>
    <row r="1847" spans="5:7" ht="15.75">
      <c r="E1847" s="203"/>
      <c r="F1847" s="203"/>
      <c r="G1847" s="204"/>
    </row>
    <row r="1848" spans="5:7" ht="15.75">
      <c r="E1848" s="203"/>
      <c r="F1848" s="203"/>
      <c r="G1848" s="204"/>
    </row>
    <row r="1849" spans="5:7" ht="15.75">
      <c r="E1849" s="203"/>
      <c r="F1849" s="203"/>
      <c r="G1849" s="204"/>
    </row>
    <row r="1850" spans="5:7" ht="15.75">
      <c r="E1850" s="203"/>
      <c r="F1850" s="203"/>
      <c r="G1850" s="204"/>
    </row>
    <row r="1851" spans="5:7" ht="15.75">
      <c r="E1851" s="203"/>
      <c r="F1851" s="203"/>
      <c r="G1851" s="204"/>
    </row>
    <row r="1852" spans="5:7" ht="15.75">
      <c r="E1852" s="203"/>
      <c r="F1852" s="203"/>
      <c r="G1852" s="204"/>
    </row>
    <row r="1853" spans="5:7" ht="15.75">
      <c r="E1853" s="203"/>
      <c r="F1853" s="203"/>
      <c r="G1853" s="204"/>
    </row>
    <row r="1854" spans="5:7" ht="15.75">
      <c r="E1854" s="203"/>
      <c r="F1854" s="203"/>
      <c r="G1854" s="204"/>
    </row>
    <row r="1855" spans="5:7" ht="15.75">
      <c r="E1855" s="203"/>
      <c r="F1855" s="203"/>
      <c r="G1855" s="204"/>
    </row>
    <row r="1856" spans="5:7" ht="15.75">
      <c r="E1856" s="203"/>
      <c r="F1856" s="203"/>
      <c r="G1856" s="204"/>
    </row>
    <row r="1857" spans="5:7" ht="15.75">
      <c r="E1857" s="203"/>
      <c r="F1857" s="203"/>
      <c r="G1857" s="204"/>
    </row>
    <row r="1858" spans="5:7" ht="15.75">
      <c r="E1858" s="203"/>
      <c r="F1858" s="203"/>
      <c r="G1858" s="204"/>
    </row>
    <row r="1859" spans="5:7" ht="15.75">
      <c r="E1859" s="203"/>
      <c r="F1859" s="203"/>
      <c r="G1859" s="204"/>
    </row>
    <row r="1860" spans="5:7" ht="15.75">
      <c r="E1860" s="203"/>
      <c r="F1860" s="203"/>
      <c r="G1860" s="204"/>
    </row>
    <row r="1861" spans="5:7" ht="15.75">
      <c r="E1861" s="203"/>
      <c r="F1861" s="203"/>
      <c r="G1861" s="204"/>
    </row>
    <row r="1862" spans="5:7" ht="15.75">
      <c r="E1862" s="203"/>
      <c r="F1862" s="203"/>
      <c r="G1862" s="204"/>
    </row>
    <row r="1863" spans="5:7" ht="15.75">
      <c r="E1863" s="203"/>
      <c r="F1863" s="203"/>
      <c r="G1863" s="204"/>
    </row>
    <row r="1864" spans="5:7" ht="15.75">
      <c r="E1864" s="203"/>
      <c r="F1864" s="203"/>
      <c r="G1864" s="204"/>
    </row>
    <row r="1865" spans="5:7" ht="15.75">
      <c r="E1865" s="203"/>
      <c r="F1865" s="203"/>
      <c r="G1865" s="204"/>
    </row>
    <row r="1866" spans="5:7" ht="15.75">
      <c r="E1866" s="203"/>
      <c r="F1866" s="203"/>
      <c r="G1866" s="204"/>
    </row>
    <row r="1867" spans="5:7" ht="15.75">
      <c r="E1867" s="203"/>
      <c r="F1867" s="203"/>
      <c r="G1867" s="204"/>
    </row>
    <row r="1868" spans="5:7" ht="15.75">
      <c r="E1868" s="203"/>
      <c r="F1868" s="203"/>
      <c r="G1868" s="204"/>
    </row>
    <row r="1869" spans="5:7" ht="15.75">
      <c r="E1869" s="203"/>
      <c r="F1869" s="203"/>
      <c r="G1869" s="204"/>
    </row>
    <row r="1870" spans="5:7" ht="15.75">
      <c r="E1870" s="203"/>
      <c r="F1870" s="203"/>
      <c r="G1870" s="204"/>
    </row>
    <row r="1871" spans="5:7" ht="15.75">
      <c r="E1871" s="203"/>
      <c r="F1871" s="203"/>
      <c r="G1871" s="204"/>
    </row>
    <row r="1872" spans="5:7" ht="15.75">
      <c r="E1872" s="203"/>
      <c r="F1872" s="203"/>
      <c r="G1872" s="204"/>
    </row>
    <row r="1873" spans="5:7" ht="15.75">
      <c r="E1873" s="203"/>
      <c r="F1873" s="203"/>
      <c r="G1873" s="204"/>
    </row>
    <row r="1874" spans="5:7" ht="15.75">
      <c r="E1874" s="203"/>
      <c r="F1874" s="203"/>
      <c r="G1874" s="204"/>
    </row>
    <row r="1875" spans="5:7" ht="15.75">
      <c r="E1875" s="203"/>
      <c r="F1875" s="203"/>
      <c r="G1875" s="204"/>
    </row>
    <row r="1876" spans="5:7" ht="15.75">
      <c r="E1876" s="203"/>
      <c r="F1876" s="203"/>
      <c r="G1876" s="204"/>
    </row>
    <row r="1877" spans="5:7" ht="15.75">
      <c r="E1877" s="203"/>
      <c r="F1877" s="203"/>
      <c r="G1877" s="204"/>
    </row>
    <row r="1878" spans="5:7" ht="15.75">
      <c r="E1878" s="203"/>
      <c r="F1878" s="203"/>
      <c r="G1878" s="204"/>
    </row>
    <row r="1879" spans="5:7" ht="15.75">
      <c r="E1879" s="203"/>
      <c r="F1879" s="203"/>
      <c r="G1879" s="204"/>
    </row>
    <row r="1880" spans="5:7" ht="15.75">
      <c r="E1880" s="203"/>
      <c r="F1880" s="203"/>
      <c r="G1880" s="204"/>
    </row>
    <row r="1881" spans="5:7" ht="15.75">
      <c r="E1881" s="203"/>
      <c r="F1881" s="203"/>
      <c r="G1881" s="204"/>
    </row>
    <row r="1882" spans="5:7" ht="15.75">
      <c r="E1882" s="203"/>
      <c r="F1882" s="203"/>
      <c r="G1882" s="204"/>
    </row>
    <row r="1883" spans="5:7" ht="15.75">
      <c r="E1883" s="203"/>
      <c r="F1883" s="203"/>
      <c r="G1883" s="204"/>
    </row>
    <row r="1884" spans="5:7" ht="15.75">
      <c r="E1884" s="203"/>
      <c r="F1884" s="203"/>
      <c r="G1884" s="204"/>
    </row>
    <row r="1885" spans="5:7" ht="15.75">
      <c r="E1885" s="203"/>
      <c r="F1885" s="203"/>
      <c r="G1885" s="204"/>
    </row>
    <row r="1886" spans="5:7" ht="15.75">
      <c r="E1886" s="203"/>
      <c r="F1886" s="203"/>
      <c r="G1886" s="204"/>
    </row>
    <row r="1887" spans="5:7" ht="15.75">
      <c r="E1887" s="203"/>
      <c r="F1887" s="203"/>
      <c r="G1887" s="204"/>
    </row>
    <row r="1888" spans="5:7" ht="15.75">
      <c r="E1888" s="203"/>
      <c r="F1888" s="203"/>
      <c r="G1888" s="204"/>
    </row>
    <row r="1889" spans="5:7" ht="15.75">
      <c r="E1889" s="203"/>
      <c r="F1889" s="203"/>
      <c r="G1889" s="204"/>
    </row>
    <row r="1890" spans="5:7" ht="15.75">
      <c r="E1890" s="203"/>
      <c r="F1890" s="203"/>
      <c r="G1890" s="204"/>
    </row>
    <row r="1891" spans="5:7" ht="15.75">
      <c r="E1891" s="203"/>
      <c r="F1891" s="203"/>
      <c r="G1891" s="204"/>
    </row>
    <row r="1892" spans="5:7" ht="15.75">
      <c r="E1892" s="203"/>
      <c r="F1892" s="203"/>
      <c r="G1892" s="204"/>
    </row>
    <row r="1893" spans="5:7" ht="15.75">
      <c r="E1893" s="203"/>
      <c r="F1893" s="203"/>
      <c r="G1893" s="204"/>
    </row>
    <row r="1894" spans="5:7" ht="15.75">
      <c r="E1894" s="203"/>
      <c r="F1894" s="203"/>
      <c r="G1894" s="204"/>
    </row>
    <row r="1895" spans="5:7" ht="15.75">
      <c r="E1895" s="203"/>
      <c r="F1895" s="203"/>
      <c r="G1895" s="204"/>
    </row>
    <row r="1896" spans="5:7" ht="15.75">
      <c r="E1896" s="203"/>
      <c r="F1896" s="203"/>
      <c r="G1896" s="204"/>
    </row>
    <row r="1897" spans="5:7" ht="15.75">
      <c r="E1897" s="203"/>
      <c r="F1897" s="203"/>
      <c r="G1897" s="204"/>
    </row>
    <row r="1898" spans="5:7" ht="15.75">
      <c r="E1898" s="203"/>
      <c r="F1898" s="203"/>
      <c r="G1898" s="204"/>
    </row>
    <row r="1899" spans="5:7" ht="15.75">
      <c r="E1899" s="203"/>
      <c r="F1899" s="203"/>
      <c r="G1899" s="204"/>
    </row>
    <row r="1900" spans="5:7" ht="15.75">
      <c r="E1900" s="203"/>
      <c r="F1900" s="203"/>
      <c r="G1900" s="204"/>
    </row>
    <row r="1901" spans="5:7" ht="15.75">
      <c r="E1901" s="203"/>
      <c r="F1901" s="203"/>
      <c r="G1901" s="204"/>
    </row>
    <row r="1902" spans="5:7" ht="15.75">
      <c r="E1902" s="203"/>
      <c r="F1902" s="203"/>
      <c r="G1902" s="204"/>
    </row>
    <row r="1903" spans="5:7" ht="15.75">
      <c r="E1903" s="203"/>
      <c r="F1903" s="203"/>
      <c r="G1903" s="204"/>
    </row>
    <row r="1904" spans="5:7" ht="15.75">
      <c r="E1904" s="203"/>
      <c r="F1904" s="203"/>
      <c r="G1904" s="204"/>
    </row>
    <row r="1905" spans="5:7" ht="15.75">
      <c r="E1905" s="203"/>
      <c r="F1905" s="203"/>
      <c r="G1905" s="204"/>
    </row>
    <row r="1906" spans="5:7" ht="15.75">
      <c r="E1906" s="203"/>
      <c r="F1906" s="203"/>
      <c r="G1906" s="204"/>
    </row>
    <row r="1907" spans="5:7" ht="15.75">
      <c r="E1907" s="203"/>
      <c r="F1907" s="203"/>
      <c r="G1907" s="204"/>
    </row>
    <row r="1908" spans="5:7" ht="15.75">
      <c r="E1908" s="203"/>
      <c r="F1908" s="203"/>
      <c r="G1908" s="204"/>
    </row>
    <row r="1909" spans="5:7" ht="15.75">
      <c r="E1909" s="203"/>
      <c r="F1909" s="203"/>
      <c r="G1909" s="204"/>
    </row>
    <row r="1910" spans="5:7" ht="15.75">
      <c r="E1910" s="203"/>
      <c r="F1910" s="203"/>
      <c r="G1910" s="204"/>
    </row>
    <row r="1911" spans="5:7" ht="15.75">
      <c r="E1911" s="203"/>
      <c r="F1911" s="203"/>
      <c r="G1911" s="204"/>
    </row>
    <row r="1912" spans="5:7" ht="15.75">
      <c r="E1912" s="203"/>
      <c r="F1912" s="203"/>
      <c r="G1912" s="204"/>
    </row>
    <row r="1913" spans="5:7" ht="15.75">
      <c r="E1913" s="203"/>
      <c r="F1913" s="203"/>
      <c r="G1913" s="204"/>
    </row>
    <row r="1914" spans="5:7" ht="15.75">
      <c r="E1914" s="203"/>
      <c r="F1914" s="203"/>
      <c r="G1914" s="204"/>
    </row>
    <row r="1915" spans="5:7" ht="15.75">
      <c r="E1915" s="203"/>
      <c r="F1915" s="203"/>
      <c r="G1915" s="204"/>
    </row>
    <row r="1916" spans="5:7" ht="15.75">
      <c r="E1916" s="203"/>
      <c r="F1916" s="203"/>
      <c r="G1916" s="204"/>
    </row>
    <row r="1917" spans="5:7" ht="15.75">
      <c r="E1917" s="203"/>
      <c r="F1917" s="203"/>
      <c r="G1917" s="204"/>
    </row>
    <row r="1918" spans="5:7" ht="15.75">
      <c r="E1918" s="203"/>
      <c r="F1918" s="203"/>
      <c r="G1918" s="204"/>
    </row>
    <row r="1919" spans="5:7" ht="15.75">
      <c r="E1919" s="203"/>
      <c r="F1919" s="203"/>
      <c r="G1919" s="204"/>
    </row>
  </sheetData>
  <sheetProtection/>
  <mergeCells count="9">
    <mergeCell ref="B52:C52"/>
    <mergeCell ref="B53:C53"/>
    <mergeCell ref="G42:H42"/>
    <mergeCell ref="G43:H43"/>
    <mergeCell ref="F51:H51"/>
    <mergeCell ref="A2:H2"/>
    <mergeCell ref="B26:D26"/>
    <mergeCell ref="B32:D32"/>
    <mergeCell ref="G44:H44"/>
  </mergeCells>
  <printOptions/>
  <pageMargins left="0.36" right="0.17" top="0.24" bottom="0.23" header="0.41" footer="0.22"/>
  <pageSetup horizontalDpi="600" verticalDpi="600" orientation="portrait" paperSize="9" scale="98" r:id="rId1"/>
  <rowBreaks count="1" manualBreakCount="1">
    <brk id="60" max="255"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indexed="34"/>
  </sheetPr>
  <dimension ref="A1:L87"/>
  <sheetViews>
    <sheetView zoomScaleSheetLayoutView="100" zoomScalePageLayoutView="0" workbookViewId="0" topLeftCell="A49">
      <selection activeCell="I50" sqref="I50"/>
    </sheetView>
  </sheetViews>
  <sheetFormatPr defaultColWidth="9.140625" defaultRowHeight="12.75"/>
  <cols>
    <col min="1" max="1" width="45.7109375" style="3" customWidth="1"/>
    <col min="2" max="2" width="5.57421875" style="9" customWidth="1"/>
    <col min="3" max="4" width="0.13671875" style="9" hidden="1" customWidth="1"/>
    <col min="5" max="5" width="17.8515625" style="9" bestFit="1" customWidth="1"/>
    <col min="6" max="6" width="19.28125" style="3" customWidth="1"/>
    <col min="7" max="7" width="20.8515625" style="5" hidden="1" customWidth="1"/>
    <col min="8" max="8" width="0.42578125" style="5" customWidth="1"/>
    <col min="9" max="9" width="19.140625" style="3" bestFit="1" customWidth="1"/>
    <col min="10" max="10" width="22.57421875" style="3" customWidth="1"/>
    <col min="11" max="11" width="6.57421875" style="3" customWidth="1"/>
    <col min="12" max="12" width="16.8515625" style="3" customWidth="1"/>
    <col min="13" max="16384" width="9.140625" style="3" customWidth="1"/>
  </cols>
  <sheetData>
    <row r="1" spans="1:8" ht="16.5">
      <c r="A1" s="585" t="s">
        <v>1436</v>
      </c>
      <c r="B1" s="585"/>
      <c r="C1" s="585"/>
      <c r="D1" s="585"/>
      <c r="E1" s="585"/>
      <c r="F1" s="585"/>
      <c r="G1" s="585"/>
      <c r="H1" s="585"/>
    </row>
    <row r="2" spans="1:9" ht="7.5" customHeight="1">
      <c r="A2" s="180"/>
      <c r="B2" s="181"/>
      <c r="C2" s="181"/>
      <c r="D2" s="181"/>
      <c r="E2" s="181"/>
      <c r="F2" s="531"/>
      <c r="G2" s="531"/>
      <c r="H2" s="531"/>
      <c r="I2" s="9"/>
    </row>
    <row r="3" spans="1:8" ht="16.5">
      <c r="A3" s="585" t="s">
        <v>857</v>
      </c>
      <c r="B3" s="585"/>
      <c r="C3" s="585"/>
      <c r="D3" s="585"/>
      <c r="E3" s="585"/>
      <c r="F3" s="585"/>
      <c r="G3" s="585"/>
      <c r="H3" s="585"/>
    </row>
    <row r="4" spans="1:9" ht="12" customHeight="1">
      <c r="A4" s="180"/>
      <c r="B4" s="181"/>
      <c r="C4" s="181"/>
      <c r="D4" s="181"/>
      <c r="E4" s="181"/>
      <c r="F4" s="531"/>
      <c r="G4" s="531"/>
      <c r="H4" s="531"/>
      <c r="I4" s="9"/>
    </row>
    <row r="5" spans="1:8" ht="16.5">
      <c r="A5" s="180"/>
      <c r="B5" s="181" t="s">
        <v>188</v>
      </c>
      <c r="C5" s="573" t="s">
        <v>1123</v>
      </c>
      <c r="D5" s="573"/>
      <c r="E5" s="181" t="s">
        <v>1140</v>
      </c>
      <c r="F5" s="181" t="s">
        <v>1042</v>
      </c>
      <c r="G5" s="180"/>
      <c r="H5" s="180"/>
    </row>
    <row r="6" spans="1:8" ht="16.5" customHeight="1">
      <c r="A6" s="180"/>
      <c r="B6" s="181" t="s">
        <v>189</v>
      </c>
      <c r="C6" s="181"/>
      <c r="D6" s="181"/>
      <c r="E6" s="587" t="s">
        <v>952</v>
      </c>
      <c r="F6" s="594"/>
      <c r="G6" s="594"/>
      <c r="H6" s="594"/>
    </row>
    <row r="7" spans="1:8" ht="16.5">
      <c r="A7" s="185" t="s">
        <v>1124</v>
      </c>
      <c r="B7" s="181"/>
      <c r="C7" s="181"/>
      <c r="D7" s="181"/>
      <c r="E7" s="181"/>
      <c r="F7" s="561"/>
      <c r="G7" s="180"/>
      <c r="H7" s="180"/>
    </row>
    <row r="8" spans="1:8" s="403" customFormat="1" ht="16.5">
      <c r="A8" s="180" t="s">
        <v>1125</v>
      </c>
      <c r="B8" s="181"/>
      <c r="C8" s="181"/>
      <c r="D8" s="181"/>
      <c r="E8" s="556">
        <f>'Trial balance 2010-11'!D426</f>
        <v>112950491.21</v>
      </c>
      <c r="F8" s="531">
        <f>'Trial Balance'!C421</f>
        <v>56761328.8</v>
      </c>
      <c r="G8" s="574"/>
      <c r="H8" s="575"/>
    </row>
    <row r="9" spans="1:8" s="403" customFormat="1" ht="16.5">
      <c r="A9" s="180" t="s">
        <v>1126</v>
      </c>
      <c r="B9" s="181"/>
      <c r="C9" s="181"/>
      <c r="D9" s="181"/>
      <c r="E9" s="556">
        <f>'Trial balance 2010-11'!D425</f>
        <v>130943582.07</v>
      </c>
      <c r="F9" s="531">
        <f>'Trial Balance'!C420</f>
        <v>156298614.8</v>
      </c>
      <c r="G9" s="576"/>
      <c r="H9" s="575"/>
    </row>
    <row r="10" spans="1:10" s="403" customFormat="1" ht="16.5">
      <c r="A10" s="180" t="s">
        <v>1127</v>
      </c>
      <c r="B10" s="181"/>
      <c r="C10" s="181"/>
      <c r="D10" s="181"/>
      <c r="E10" s="556">
        <f>'Trial balance 2010-11'!D428</f>
        <v>18950799.96</v>
      </c>
      <c r="F10" s="531">
        <f>'Trial Balance'!C423</f>
        <v>15344756.43</v>
      </c>
      <c r="G10" s="576"/>
      <c r="H10" s="575"/>
      <c r="J10" s="404"/>
    </row>
    <row r="11" spans="1:10" s="403" customFormat="1" ht="16.5">
      <c r="A11" s="180" t="s">
        <v>1128</v>
      </c>
      <c r="B11" s="181"/>
      <c r="C11" s="181"/>
      <c r="D11" s="181"/>
      <c r="E11" s="556">
        <f>'Trial balance 2010-11'!D427</f>
        <v>39275</v>
      </c>
      <c r="F11" s="531">
        <f>'Trial Balance'!C422</f>
        <v>47728</v>
      </c>
      <c r="G11" s="576"/>
      <c r="H11" s="575"/>
      <c r="I11" s="405"/>
      <c r="J11" s="404"/>
    </row>
    <row r="12" spans="1:10" ht="16.5">
      <c r="A12" s="180" t="s">
        <v>1129</v>
      </c>
      <c r="B12" s="181" t="s">
        <v>1130</v>
      </c>
      <c r="C12" s="181"/>
      <c r="D12" s="181"/>
      <c r="E12" s="557">
        <f>'SH10MISC.INC'!D28</f>
        <v>20349638.549999997</v>
      </c>
      <c r="F12" s="558">
        <f>'SH10MISC.INC'!E28</f>
        <v>10982881.58</v>
      </c>
      <c r="G12" s="531"/>
      <c r="H12" s="561"/>
      <c r="J12" s="14"/>
    </row>
    <row r="13" spans="1:9" ht="17.25" thickBot="1">
      <c r="A13" s="182" t="s">
        <v>1131</v>
      </c>
      <c r="B13" s="181"/>
      <c r="C13" s="181"/>
      <c r="D13" s="181"/>
      <c r="E13" s="559">
        <f>SUM(E8:E12)</f>
        <v>283233786.78999996</v>
      </c>
      <c r="F13" s="560">
        <f>SUM(F8:F12)</f>
        <v>239435309.61000004</v>
      </c>
      <c r="G13" s="561"/>
      <c r="H13" s="561"/>
      <c r="I13" s="14"/>
    </row>
    <row r="14" spans="1:9" ht="12.75" customHeight="1" thickTop="1">
      <c r="A14" s="180"/>
      <c r="B14" s="181"/>
      <c r="C14" s="181"/>
      <c r="D14" s="181"/>
      <c r="E14" s="181"/>
      <c r="F14" s="531"/>
      <c r="G14" s="531"/>
      <c r="H14" s="561"/>
      <c r="I14" s="9"/>
    </row>
    <row r="15" spans="1:8" ht="16.5">
      <c r="A15" s="185" t="s">
        <v>1132</v>
      </c>
      <c r="B15" s="181"/>
      <c r="C15" s="181"/>
      <c r="D15" s="181"/>
      <c r="E15" s="181"/>
      <c r="F15" s="561"/>
      <c r="G15" s="561"/>
      <c r="H15" s="561"/>
    </row>
    <row r="16" spans="1:8" ht="16.5" customHeight="1" hidden="1">
      <c r="A16" s="562"/>
      <c r="B16" s="181"/>
      <c r="C16" s="181"/>
      <c r="D16" s="181"/>
      <c r="E16" s="181"/>
      <c r="F16" s="561"/>
      <c r="G16" s="561"/>
      <c r="H16" s="561"/>
    </row>
    <row r="17" spans="1:8" ht="16.5" customHeight="1" hidden="1">
      <c r="A17" s="562" t="s">
        <v>1133</v>
      </c>
      <c r="B17" s="181"/>
      <c r="C17" s="181"/>
      <c r="D17" s="181"/>
      <c r="E17" s="181"/>
      <c r="F17" s="561"/>
      <c r="G17" s="561"/>
      <c r="H17" s="561"/>
    </row>
    <row r="18" spans="1:8" ht="16.5">
      <c r="A18" s="180" t="s">
        <v>1134</v>
      </c>
      <c r="B18" s="181" t="s">
        <v>1135</v>
      </c>
      <c r="C18" s="181"/>
      <c r="D18" s="181"/>
      <c r="E18" s="419">
        <f>'SH11MAT&amp;STORES'!F35</f>
        <v>45796207.97799999</v>
      </c>
      <c r="F18" s="531">
        <f>'SH11MAT&amp;STORES'!G35</f>
        <v>45763612.57000001</v>
      </c>
      <c r="G18" s="531"/>
      <c r="H18" s="561"/>
    </row>
    <row r="19" spans="1:8" ht="16.5">
      <c r="A19" s="180" t="s">
        <v>896</v>
      </c>
      <c r="B19" s="181" t="s">
        <v>1135</v>
      </c>
      <c r="C19" s="181"/>
      <c r="D19" s="181"/>
      <c r="E19" s="419">
        <f>'SH11MAT&amp;STORES'!F43</f>
        <v>23954963.020000003</v>
      </c>
      <c r="F19" s="563">
        <f>'SH11MAT&amp;STORES'!G43</f>
        <v>-27283419.150000006</v>
      </c>
      <c r="G19" s="531"/>
      <c r="H19" s="561"/>
    </row>
    <row r="20" spans="1:9" ht="16.5">
      <c r="A20" s="180" t="s">
        <v>1136</v>
      </c>
      <c r="B20" s="181" t="s">
        <v>1137</v>
      </c>
      <c r="C20" s="181"/>
      <c r="D20" s="181"/>
      <c r="E20" s="556">
        <f>'SH12MANUF XPEN'!D47</f>
        <v>175038370.51</v>
      </c>
      <c r="F20" s="531">
        <v>167541568.29</v>
      </c>
      <c r="G20" s="531"/>
      <c r="H20" s="561"/>
      <c r="I20" s="14"/>
    </row>
    <row r="21" spans="1:9" ht="16.5">
      <c r="A21" s="180" t="s">
        <v>1138</v>
      </c>
      <c r="B21" s="181"/>
      <c r="C21" s="181"/>
      <c r="D21" s="181"/>
      <c r="E21" s="556">
        <f>'Trial balance 2010-11'!C562</f>
        <v>2216652</v>
      </c>
      <c r="F21" s="531">
        <f>'Trial Balance'!B548</f>
        <v>2216652</v>
      </c>
      <c r="G21" s="531"/>
      <c r="H21" s="561"/>
      <c r="I21" s="17"/>
    </row>
    <row r="22" spans="1:12" ht="16.5">
      <c r="A22" s="180" t="s">
        <v>1143</v>
      </c>
      <c r="B22" s="181"/>
      <c r="C22" s="181"/>
      <c r="D22" s="181"/>
      <c r="E22" s="556">
        <f>'Trial balance 2010-11'!C563</f>
        <v>1612246.93</v>
      </c>
      <c r="F22" s="531">
        <f>'Trial Balance'!B549</f>
        <v>1552539</v>
      </c>
      <c r="G22" s="531"/>
      <c r="H22" s="561"/>
      <c r="I22" s="14"/>
      <c r="L22" s="23"/>
    </row>
    <row r="23" spans="1:12" ht="16.5">
      <c r="A23" s="180" t="s">
        <v>1144</v>
      </c>
      <c r="B23" s="181" t="s">
        <v>1100</v>
      </c>
      <c r="C23" s="181"/>
      <c r="D23" s="181"/>
      <c r="E23" s="564">
        <f>SH4FA!J36-SH4FA!K36</f>
        <v>8741695.839000002</v>
      </c>
      <c r="F23" s="531">
        <v>4089500.88</v>
      </c>
      <c r="G23" s="531"/>
      <c r="H23" s="561"/>
      <c r="I23" s="17"/>
      <c r="L23" s="17"/>
    </row>
    <row r="24" spans="1:8" ht="17.25" thickBot="1">
      <c r="A24" s="182" t="s">
        <v>1131</v>
      </c>
      <c r="B24" s="181"/>
      <c r="C24" s="181"/>
      <c r="D24" s="181"/>
      <c r="E24" s="559">
        <f>SUM(E18:E23)</f>
        <v>257360136.277</v>
      </c>
      <c r="F24" s="560">
        <f>SUM(F18:F23)-0.01</f>
        <v>193880453.57999998</v>
      </c>
      <c r="G24" s="561"/>
      <c r="H24" s="561"/>
    </row>
    <row r="25" spans="1:12" ht="12.75" customHeight="1" thickTop="1">
      <c r="A25" s="180"/>
      <c r="B25" s="181"/>
      <c r="C25" s="181"/>
      <c r="D25" s="181"/>
      <c r="E25" s="181"/>
      <c r="F25" s="531"/>
      <c r="G25" s="531"/>
      <c r="H25" s="561"/>
      <c r="I25" s="279"/>
      <c r="L25" s="17"/>
    </row>
    <row r="26" spans="1:12" ht="16.5">
      <c r="A26" s="186" t="s">
        <v>1145</v>
      </c>
      <c r="B26" s="181"/>
      <c r="C26" s="181"/>
      <c r="D26" s="181"/>
      <c r="E26" s="419">
        <f>E13-E24</f>
        <v>25873650.51299995</v>
      </c>
      <c r="F26" s="531">
        <v>45554856.02</v>
      </c>
      <c r="G26" s="561"/>
      <c r="H26" s="561"/>
      <c r="I26" s="14"/>
      <c r="J26" s="17"/>
      <c r="L26" s="17"/>
    </row>
    <row r="27" spans="1:12" ht="16.5">
      <c r="A27" s="180" t="s">
        <v>953</v>
      </c>
      <c r="B27" s="181"/>
      <c r="C27" s="181"/>
      <c r="D27" s="181"/>
      <c r="E27" s="556">
        <f>'Trial balance 2010-11'!C561+'Trial balance 2010-11'!C527-20211</f>
        <v>9344166</v>
      </c>
      <c r="F27" s="531">
        <v>0</v>
      </c>
      <c r="G27" s="561"/>
      <c r="H27" s="561"/>
      <c r="I27" s="14"/>
      <c r="J27" s="17"/>
      <c r="L27" s="17"/>
    </row>
    <row r="28" spans="1:12" ht="16.5">
      <c r="A28" s="180" t="s">
        <v>1200</v>
      </c>
      <c r="B28" s="181" t="s">
        <v>1146</v>
      </c>
      <c r="C28" s="181"/>
      <c r="D28" s="181"/>
      <c r="E28" s="557">
        <f>'SH13PRIOR PE'!C14</f>
        <v>19815284.58</v>
      </c>
      <c r="F28" s="565">
        <v>2589538</v>
      </c>
      <c r="G28" s="561"/>
      <c r="H28" s="561"/>
      <c r="I28" s="17"/>
      <c r="L28" s="17"/>
    </row>
    <row r="29" spans="1:12" ht="16.5">
      <c r="A29" s="180"/>
      <c r="B29" s="181"/>
      <c r="C29" s="181"/>
      <c r="D29" s="181"/>
      <c r="E29" s="419">
        <f>E26-E27+E28</f>
        <v>36344769.09299995</v>
      </c>
      <c r="F29" s="531">
        <f>F26+F28</f>
        <v>48144394.02</v>
      </c>
      <c r="G29" s="531">
        <f>G26-G28</f>
        <v>0</v>
      </c>
      <c r="H29" s="531">
        <f>H26-H28</f>
        <v>0</v>
      </c>
      <c r="I29" s="17"/>
      <c r="L29" s="17"/>
    </row>
    <row r="30" spans="1:10" ht="16.5">
      <c r="A30" s="180" t="s">
        <v>422</v>
      </c>
      <c r="B30" s="181"/>
      <c r="C30" s="181"/>
      <c r="D30" s="181"/>
      <c r="E30" s="566">
        <v>17683438</v>
      </c>
      <c r="F30" s="531">
        <f>'Trial Balance'!B547</f>
        <v>10041364</v>
      </c>
      <c r="G30" s="561"/>
      <c r="H30" s="561"/>
      <c r="J30" s="3">
        <v>19108587</v>
      </c>
    </row>
    <row r="31" spans="1:10" ht="16.5">
      <c r="A31" s="186" t="s">
        <v>1147</v>
      </c>
      <c r="B31" s="181"/>
      <c r="C31" s="181"/>
      <c r="D31" s="181"/>
      <c r="E31" s="419">
        <f>E29-E30</f>
        <v>18661331.09299995</v>
      </c>
      <c r="F31" s="567">
        <f>F29-F30</f>
        <v>38103030.02</v>
      </c>
      <c r="G31" s="567">
        <v>0</v>
      </c>
      <c r="H31" s="561"/>
      <c r="I31" s="23">
        <v>17236182</v>
      </c>
      <c r="J31" s="14">
        <f>J30-E30</f>
        <v>1425149</v>
      </c>
    </row>
    <row r="32" spans="1:10" ht="16.5">
      <c r="A32" s="568" t="s">
        <v>1197</v>
      </c>
      <c r="B32" s="181"/>
      <c r="C32" s="181"/>
      <c r="D32" s="181"/>
      <c r="E32" s="181"/>
      <c r="F32" s="1"/>
      <c r="G32" s="1"/>
      <c r="H32" s="561"/>
      <c r="I32" s="17">
        <f>E31-I31</f>
        <v>1425149.09299995</v>
      </c>
      <c r="J32" s="14"/>
    </row>
    <row r="33" spans="1:10" ht="16.5">
      <c r="A33" s="569" t="s">
        <v>1199</v>
      </c>
      <c r="B33" s="181"/>
      <c r="C33" s="181"/>
      <c r="D33" s="181"/>
      <c r="E33" s="556">
        <f>F40</f>
        <v>166910198.58</v>
      </c>
      <c r="F33" s="531">
        <v>128807168.56</v>
      </c>
      <c r="G33" s="561"/>
      <c r="H33" s="561"/>
      <c r="I33" s="14"/>
      <c r="J33" s="23"/>
    </row>
    <row r="34" spans="1:10" ht="15.75" customHeight="1" thickBot="1">
      <c r="A34" s="186" t="s">
        <v>1204</v>
      </c>
      <c r="B34" s="181"/>
      <c r="C34" s="570"/>
      <c r="D34" s="181"/>
      <c r="E34" s="181"/>
      <c r="F34" s="1"/>
      <c r="G34" s="1"/>
      <c r="H34" s="561"/>
      <c r="I34" s="14"/>
      <c r="J34" s="17"/>
    </row>
    <row r="35" spans="1:8" ht="16.5" customHeight="1" hidden="1">
      <c r="A35" s="182" t="s">
        <v>1198</v>
      </c>
      <c r="B35" s="181"/>
      <c r="C35" s="181"/>
      <c r="D35" s="181"/>
      <c r="E35" s="181"/>
      <c r="F35" s="531"/>
      <c r="G35" s="561"/>
      <c r="H35" s="561"/>
    </row>
    <row r="36" spans="1:8" ht="16.5" customHeight="1" hidden="1">
      <c r="A36" s="568"/>
      <c r="B36" s="181"/>
      <c r="C36" s="181"/>
      <c r="D36" s="181"/>
      <c r="E36" s="181"/>
      <c r="F36" s="531"/>
      <c r="G36" s="561"/>
      <c r="H36" s="561"/>
    </row>
    <row r="37" spans="1:8" ht="16.5" customHeight="1" hidden="1">
      <c r="A37" s="568"/>
      <c r="B37" s="181"/>
      <c r="C37" s="181"/>
      <c r="D37" s="181"/>
      <c r="E37" s="181"/>
      <c r="F37" s="531"/>
      <c r="G37" s="561"/>
      <c r="H37" s="561"/>
    </row>
    <row r="38" spans="1:8" s="5" customFormat="1" ht="16.5" customHeight="1" hidden="1">
      <c r="A38" s="568"/>
      <c r="B38" s="181"/>
      <c r="C38" s="181"/>
      <c r="D38" s="181"/>
      <c r="E38" s="181"/>
      <c r="F38" s="561"/>
      <c r="G38" s="561"/>
      <c r="H38" s="561"/>
    </row>
    <row r="39" spans="1:8" s="264" customFormat="1" ht="17.25" customHeight="1" hidden="1" thickBot="1">
      <c r="A39" s="571"/>
      <c r="B39" s="571"/>
      <c r="C39" s="571"/>
      <c r="D39" s="572"/>
      <c r="E39" s="572"/>
      <c r="F39" s="572"/>
      <c r="G39" s="577"/>
      <c r="H39" s="561"/>
    </row>
    <row r="40" spans="1:9" ht="17.25" thickBot="1">
      <c r="A40" s="182" t="s">
        <v>1198</v>
      </c>
      <c r="B40" s="181"/>
      <c r="C40" s="181"/>
      <c r="D40" s="181"/>
      <c r="E40" s="559">
        <f>E31+E33</f>
        <v>185571529.67299998</v>
      </c>
      <c r="F40" s="560">
        <f>F31+F33</f>
        <v>166910198.58</v>
      </c>
      <c r="G40" s="578">
        <v>144222568.54</v>
      </c>
      <c r="H40" s="561"/>
      <c r="I40" s="17"/>
    </row>
    <row r="41" spans="1:9" ht="12" customHeight="1" thickTop="1">
      <c r="A41" s="180"/>
      <c r="B41" s="181"/>
      <c r="C41" s="181"/>
      <c r="D41" s="181"/>
      <c r="E41" s="181"/>
      <c r="F41" s="531"/>
      <c r="G41" s="531"/>
      <c r="H41" s="561"/>
      <c r="I41" s="9"/>
    </row>
    <row r="42" spans="1:10" ht="16.5">
      <c r="A42" s="186" t="s">
        <v>1121</v>
      </c>
      <c r="B42" s="181"/>
      <c r="C42" s="181"/>
      <c r="D42" s="181"/>
      <c r="E42" s="181"/>
      <c r="F42" s="180"/>
      <c r="G42" s="180"/>
      <c r="H42" s="180"/>
      <c r="J42" s="14"/>
    </row>
    <row r="43" spans="1:10" ht="16.5">
      <c r="A43" s="182" t="s">
        <v>1178</v>
      </c>
      <c r="B43" s="181" t="s">
        <v>1122</v>
      </c>
      <c r="C43" s="181"/>
      <c r="D43" s="181"/>
      <c r="E43" s="181"/>
      <c r="F43" s="421"/>
      <c r="G43" s="180"/>
      <c r="H43" s="180"/>
      <c r="J43" s="14"/>
    </row>
    <row r="44" spans="1:10" ht="16.5">
      <c r="A44" s="2"/>
      <c r="B44" s="2"/>
      <c r="C44" s="2"/>
      <c r="D44" s="2"/>
      <c r="E44" s="181"/>
      <c r="F44" s="181"/>
      <c r="G44" s="426"/>
      <c r="H44" s="180"/>
      <c r="J44" s="14"/>
    </row>
    <row r="45" spans="1:10" ht="15" customHeight="1">
      <c r="A45" s="184" t="s">
        <v>1044</v>
      </c>
      <c r="B45" s="181"/>
      <c r="C45" s="181"/>
      <c r="D45" s="181"/>
      <c r="E45" s="426" t="s">
        <v>1308</v>
      </c>
      <c r="F45" s="426"/>
      <c r="G45" s="581"/>
      <c r="H45" s="180"/>
      <c r="J45" s="14"/>
    </row>
    <row r="46" spans="1:10" ht="15" customHeight="1">
      <c r="A46" s="182"/>
      <c r="B46" s="181"/>
      <c r="C46" s="181"/>
      <c r="D46" s="181"/>
      <c r="E46" s="595" t="s">
        <v>1046</v>
      </c>
      <c r="F46" s="595"/>
      <c r="G46" s="581"/>
      <c r="H46" s="180"/>
      <c r="J46" s="14"/>
    </row>
    <row r="47" spans="1:10" ht="15" customHeight="1">
      <c r="A47" s="182"/>
      <c r="B47" s="181"/>
      <c r="C47" s="181"/>
      <c r="D47" s="181"/>
      <c r="E47" s="595" t="s">
        <v>1045</v>
      </c>
      <c r="F47" s="595"/>
      <c r="G47" s="426"/>
      <c r="H47" s="180"/>
      <c r="J47" s="14"/>
    </row>
    <row r="48" spans="1:10" ht="15" customHeight="1">
      <c r="A48" s="182"/>
      <c r="B48" s="181"/>
      <c r="C48" s="181"/>
      <c r="D48" s="181"/>
      <c r="E48" s="592" t="s">
        <v>413</v>
      </c>
      <c r="F48" s="592"/>
      <c r="G48" s="426"/>
      <c r="H48" s="180"/>
      <c r="J48" s="14"/>
    </row>
    <row r="49" spans="1:10" ht="15" customHeight="1">
      <c r="A49" s="182"/>
      <c r="B49" s="181"/>
      <c r="C49" s="181"/>
      <c r="D49" s="181"/>
      <c r="E49" s="583"/>
      <c r="F49" s="426"/>
      <c r="G49" s="426"/>
      <c r="H49" s="180"/>
      <c r="J49" s="14"/>
    </row>
    <row r="50" spans="1:10" ht="9" customHeight="1">
      <c r="A50" s="182"/>
      <c r="B50" s="181"/>
      <c r="C50" s="181"/>
      <c r="D50" s="181"/>
      <c r="E50" s="181"/>
      <c r="F50" s="181"/>
      <c r="G50" s="1"/>
      <c r="H50" s="180"/>
      <c r="J50" s="14"/>
    </row>
    <row r="51" spans="1:10" ht="15.75" customHeight="1">
      <c r="A51" s="184" t="s">
        <v>81</v>
      </c>
      <c r="B51" s="181"/>
      <c r="C51" s="181"/>
      <c r="D51" s="181"/>
      <c r="E51" s="181"/>
      <c r="F51" s="553"/>
      <c r="G51" s="1"/>
      <c r="H51" s="180"/>
      <c r="J51" s="14"/>
    </row>
    <row r="52" spans="1:10" ht="12" customHeight="1">
      <c r="A52" s="554" t="s">
        <v>417</v>
      </c>
      <c r="B52" s="183"/>
      <c r="C52" s="183"/>
      <c r="D52" s="183"/>
      <c r="E52" s="183"/>
      <c r="F52" s="553"/>
      <c r="G52" s="1"/>
      <c r="H52" s="180"/>
      <c r="J52" s="14"/>
    </row>
    <row r="53" spans="1:10" ht="15" customHeight="1">
      <c r="A53" s="555"/>
      <c r="B53" s="183"/>
      <c r="C53" s="183"/>
      <c r="D53" s="183"/>
      <c r="E53" s="594" t="s">
        <v>418</v>
      </c>
      <c r="F53" s="594"/>
      <c r="G53" s="594"/>
      <c r="H53" s="180"/>
      <c r="J53" s="14"/>
    </row>
    <row r="54" spans="1:10" ht="17.25" customHeight="1">
      <c r="A54" s="1"/>
      <c r="B54" s="181"/>
      <c r="C54" s="181"/>
      <c r="D54" s="181"/>
      <c r="E54" s="181"/>
      <c r="F54" s="184"/>
      <c r="G54" s="1"/>
      <c r="H54" s="180"/>
      <c r="J54" s="14"/>
    </row>
    <row r="55" spans="1:10" ht="15" customHeight="1">
      <c r="A55" s="593" t="s">
        <v>79</v>
      </c>
      <c r="B55" s="593"/>
      <c r="C55" s="181"/>
      <c r="D55" s="181"/>
      <c r="E55" s="181"/>
      <c r="F55" s="184"/>
      <c r="G55" s="1"/>
      <c r="H55" s="180"/>
      <c r="J55" s="14"/>
    </row>
    <row r="56" spans="1:10" ht="15" customHeight="1">
      <c r="A56" s="594" t="s">
        <v>78</v>
      </c>
      <c r="B56" s="594"/>
      <c r="C56" s="181"/>
      <c r="D56" s="181"/>
      <c r="E56" s="181"/>
      <c r="F56" s="184"/>
      <c r="G56" s="1"/>
      <c r="H56" s="180"/>
      <c r="J56" s="14"/>
    </row>
    <row r="57" spans="1:10" ht="15" customHeight="1">
      <c r="A57" s="184" t="s">
        <v>415</v>
      </c>
      <c r="B57" s="181"/>
      <c r="C57" s="1"/>
      <c r="D57" s="181"/>
      <c r="E57" s="181"/>
      <c r="F57" s="184"/>
      <c r="G57" s="1"/>
      <c r="H57" s="180"/>
      <c r="J57" s="14"/>
    </row>
    <row r="58" spans="1:10" ht="15" customHeight="1">
      <c r="A58" s="2" t="s">
        <v>1047</v>
      </c>
      <c r="B58" s="181"/>
      <c r="C58" s="181"/>
      <c r="D58" s="181"/>
      <c r="E58" s="181"/>
      <c r="F58" s="184"/>
      <c r="G58" s="1"/>
      <c r="H58" s="180"/>
      <c r="J58" s="14"/>
    </row>
    <row r="59" ht="8.25" customHeight="1">
      <c r="J59" s="14"/>
    </row>
    <row r="60" ht="16.5">
      <c r="J60" s="14"/>
    </row>
    <row r="61" spans="7:12" ht="16.5">
      <c r="G61" s="3"/>
      <c r="H61" s="3"/>
      <c r="I61" s="29"/>
      <c r="J61" s="279"/>
      <c r="L61" s="17"/>
    </row>
    <row r="62" spans="2:9" ht="16.5">
      <c r="B62" s="18"/>
      <c r="E62" s="317">
        <v>18661331.09</v>
      </c>
      <c r="F62" s="384"/>
      <c r="G62" s="3"/>
      <c r="H62" s="3"/>
      <c r="I62" s="280"/>
    </row>
    <row r="63" spans="2:9" ht="16.5">
      <c r="B63" s="3"/>
      <c r="E63" s="279">
        <f>E31-E62</f>
        <v>0.00299995020031929</v>
      </c>
      <c r="F63" s="385"/>
      <c r="G63" s="3"/>
      <c r="H63" s="3"/>
      <c r="I63" s="29"/>
    </row>
    <row r="64" spans="2:10" ht="16.5">
      <c r="B64" s="3"/>
      <c r="C64" s="29"/>
      <c r="D64" s="29"/>
      <c r="E64" s="29"/>
      <c r="F64" s="26"/>
      <c r="G64" s="280"/>
      <c r="H64" s="280"/>
      <c r="I64" s="29"/>
      <c r="J64" s="9"/>
    </row>
    <row r="65" spans="1:10" ht="16.5">
      <c r="A65" s="257"/>
      <c r="B65" s="208"/>
      <c r="C65" s="208"/>
      <c r="D65" s="208"/>
      <c r="E65" s="208"/>
      <c r="F65" s="257"/>
      <c r="J65" s="14"/>
    </row>
    <row r="66" spans="2:9" ht="16.5">
      <c r="B66" s="18"/>
      <c r="F66" s="265"/>
      <c r="G66" s="3"/>
      <c r="H66" s="3"/>
      <c r="I66" s="280"/>
    </row>
    <row r="67" spans="1:9" ht="16.5">
      <c r="A67" s="9"/>
      <c r="B67" s="3"/>
      <c r="C67" s="3"/>
      <c r="D67" s="3"/>
      <c r="E67" s="3"/>
      <c r="F67" s="18"/>
      <c r="G67" s="281"/>
      <c r="H67" s="281"/>
      <c r="I67" s="29"/>
    </row>
    <row r="68" spans="2:9" ht="16.5">
      <c r="B68" s="3"/>
      <c r="C68" s="3"/>
      <c r="D68" s="3"/>
      <c r="E68" s="3"/>
      <c r="F68" s="26"/>
      <c r="G68" s="29"/>
      <c r="H68" s="29"/>
      <c r="I68" s="29"/>
    </row>
    <row r="69" spans="1:10" ht="16.5">
      <c r="A69" s="257"/>
      <c r="B69" s="208"/>
      <c r="C69" s="208"/>
      <c r="D69" s="208"/>
      <c r="E69" s="381"/>
      <c r="F69" s="257"/>
      <c r="J69" s="14"/>
    </row>
    <row r="70" spans="1:9" ht="16.5">
      <c r="A70" s="282"/>
      <c r="B70" s="18"/>
      <c r="F70" s="265"/>
      <c r="G70" s="3"/>
      <c r="H70" s="3"/>
      <c r="I70" s="280"/>
    </row>
    <row r="71" spans="1:9" ht="16.5">
      <c r="A71" s="9"/>
      <c r="B71" s="3"/>
      <c r="C71" s="3"/>
      <c r="D71" s="3"/>
      <c r="E71" s="3"/>
      <c r="F71" s="26"/>
      <c r="G71" s="29"/>
      <c r="H71" s="29"/>
      <c r="I71" s="29"/>
    </row>
    <row r="72" spans="1:9" ht="16.5">
      <c r="A72" s="586"/>
      <c r="B72" s="586"/>
      <c r="C72" s="3"/>
      <c r="D72" s="3"/>
      <c r="E72" s="3"/>
      <c r="F72" s="26"/>
      <c r="G72" s="29"/>
      <c r="H72" s="29"/>
      <c r="I72" s="29"/>
    </row>
    <row r="73" spans="2:9" ht="16.5">
      <c r="B73" s="3"/>
      <c r="C73" s="3"/>
      <c r="D73" s="3"/>
      <c r="E73" s="3"/>
      <c r="G73" s="29"/>
      <c r="H73" s="29"/>
      <c r="I73" s="29"/>
    </row>
    <row r="74" spans="1:8" ht="16.5">
      <c r="A74" s="9"/>
      <c r="F74" s="18"/>
      <c r="G74" s="18"/>
      <c r="H74" s="18"/>
    </row>
    <row r="75" spans="1:10" ht="16.5">
      <c r="A75" s="9"/>
      <c r="B75" s="18"/>
      <c r="C75" s="18"/>
      <c r="D75" s="18"/>
      <c r="E75" s="18"/>
      <c r="F75" s="9"/>
      <c r="G75" s="210"/>
      <c r="H75" s="210"/>
      <c r="I75" s="9"/>
      <c r="J75" s="9"/>
    </row>
    <row r="76" spans="1:10" ht="16.5">
      <c r="A76" s="9"/>
      <c r="I76" s="18"/>
      <c r="J76" s="9"/>
    </row>
    <row r="77" spans="1:10" ht="16.5">
      <c r="A77" s="9"/>
      <c r="F77" s="9"/>
      <c r="G77" s="210"/>
      <c r="H77" s="210"/>
      <c r="I77" s="9"/>
      <c r="J77" s="9"/>
    </row>
    <row r="78" spans="1:6" ht="16.5">
      <c r="A78" s="9"/>
      <c r="F78" s="18"/>
    </row>
    <row r="79" spans="2:8" ht="16.5">
      <c r="B79" s="3"/>
      <c r="C79" s="3"/>
      <c r="D79" s="3"/>
      <c r="E79" s="3"/>
      <c r="F79" s="9"/>
      <c r="G79" s="3"/>
      <c r="H79" s="3"/>
    </row>
    <row r="80" spans="6:8" ht="16.5">
      <c r="F80" s="9"/>
      <c r="G80" s="280"/>
      <c r="H80" s="280"/>
    </row>
    <row r="81" spans="2:9" ht="16.5">
      <c r="B81" s="283"/>
      <c r="C81" s="283"/>
      <c r="D81" s="283"/>
      <c r="E81" s="283"/>
      <c r="F81" s="9"/>
      <c r="G81" s="3"/>
      <c r="H81" s="3"/>
      <c r="I81" s="21"/>
    </row>
    <row r="82" ht="16.5">
      <c r="I82" s="21"/>
    </row>
    <row r="83" spans="2:9" ht="16.5">
      <c r="B83" s="280"/>
      <c r="C83" s="280"/>
      <c r="D83" s="280"/>
      <c r="E83" s="280"/>
      <c r="I83" s="21"/>
    </row>
    <row r="84" spans="1:9" ht="16.5">
      <c r="A84" s="283"/>
      <c r="I84" s="21"/>
    </row>
    <row r="86" spans="1:5" ht="16.5">
      <c r="A86" s="584"/>
      <c r="B86" s="584"/>
      <c r="C86" s="283"/>
      <c r="D86" s="283"/>
      <c r="E86" s="283"/>
    </row>
    <row r="87" spans="2:5" ht="16.5">
      <c r="B87" s="210"/>
      <c r="C87" s="210"/>
      <c r="D87" s="210"/>
      <c r="E87" s="210"/>
    </row>
  </sheetData>
  <sheetProtection/>
  <mergeCells count="11">
    <mergeCell ref="A1:H1"/>
    <mergeCell ref="A3:H3"/>
    <mergeCell ref="A72:B72"/>
    <mergeCell ref="E6:H6"/>
    <mergeCell ref="E53:G53"/>
    <mergeCell ref="A55:B55"/>
    <mergeCell ref="A56:B56"/>
    <mergeCell ref="E46:F46"/>
    <mergeCell ref="E47:F47"/>
    <mergeCell ref="E48:F48"/>
    <mergeCell ref="A86:B86"/>
  </mergeCells>
  <printOptions/>
  <pageMargins left="0.68" right="0.17" top="0.55" bottom="0.36" header="0.5" footer="0.36"/>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36"/>
  </sheetPr>
  <dimension ref="A1:IV29"/>
  <sheetViews>
    <sheetView view="pageBreakPreview" zoomScaleSheetLayoutView="100" zoomScalePageLayoutView="0" workbookViewId="0" topLeftCell="A22">
      <selection activeCell="C34" sqref="C34"/>
    </sheetView>
  </sheetViews>
  <sheetFormatPr defaultColWidth="9.140625" defaultRowHeight="12.75"/>
  <cols>
    <col min="1" max="1" width="41.28125" style="3" customWidth="1"/>
    <col min="2" max="2" width="21.421875" style="3" customWidth="1"/>
    <col min="3" max="3" width="20.7109375" style="3" customWidth="1"/>
    <col min="4" max="4" width="4.140625" style="3" customWidth="1"/>
    <col min="5" max="5" width="4.7109375" style="3" customWidth="1"/>
    <col min="6" max="6" width="9.140625" style="3" customWidth="1"/>
    <col min="7" max="7" width="14.28125" style="3" customWidth="1"/>
    <col min="8" max="16384" width="9.140625" style="3" customWidth="1"/>
  </cols>
  <sheetData>
    <row r="1" spans="1:5" ht="16.5">
      <c r="A1" s="590" t="s">
        <v>1141</v>
      </c>
      <c r="B1" s="590"/>
      <c r="C1" s="590"/>
      <c r="D1" s="590"/>
      <c r="E1" s="590"/>
    </row>
    <row r="2" ht="9" customHeight="1"/>
    <row r="3" spans="2:5" ht="16.5">
      <c r="B3" s="209" t="s">
        <v>1140</v>
      </c>
      <c r="C3" s="209" t="s">
        <v>1042</v>
      </c>
      <c r="D3" s="209"/>
      <c r="E3" s="266"/>
    </row>
    <row r="4" spans="2:5" ht="17.25" customHeight="1">
      <c r="B4" s="608" t="s">
        <v>952</v>
      </c>
      <c r="C4" s="609"/>
      <c r="D4" s="609"/>
      <c r="E4" s="609"/>
    </row>
    <row r="5" spans="1:2" ht="16.5">
      <c r="A5" s="210" t="s">
        <v>1179</v>
      </c>
      <c r="B5" s="210"/>
    </row>
    <row r="6" spans="1:5" ht="3.75" customHeight="1">
      <c r="A6" s="210"/>
      <c r="B6" s="210"/>
      <c r="C6" s="5"/>
      <c r="D6" s="5"/>
      <c r="E6" s="5"/>
    </row>
    <row r="7" spans="1:2" ht="16.5">
      <c r="A7" s="210" t="s">
        <v>1180</v>
      </c>
      <c r="B7" s="210"/>
    </row>
    <row r="8" spans="1:5" ht="16.5">
      <c r="A8" s="5" t="s">
        <v>1181</v>
      </c>
      <c r="B8" s="306">
        <v>5000000</v>
      </c>
      <c r="C8" s="211">
        <f>'Trial Balance'!C11</f>
        <v>5000000</v>
      </c>
      <c r="D8" s="211"/>
      <c r="E8" s="30"/>
    </row>
    <row r="9" spans="1:5" ht="17.25" thickBot="1">
      <c r="A9" s="208" t="s">
        <v>1182</v>
      </c>
      <c r="B9" s="382">
        <f>SUM(B8)</f>
        <v>5000000</v>
      </c>
      <c r="C9" s="212">
        <f>SUM(C8)</f>
        <v>5000000</v>
      </c>
      <c r="D9" s="212"/>
      <c r="E9" s="284"/>
    </row>
    <row r="10" spans="1:5" ht="3.75" customHeight="1" thickTop="1">
      <c r="A10" s="208"/>
      <c r="B10" s="208"/>
      <c r="C10" s="213"/>
      <c r="D10" s="213"/>
      <c r="E10" s="30"/>
    </row>
    <row r="11" spans="1:256" ht="15" customHeight="1">
      <c r="A11" s="10" t="s">
        <v>1183</v>
      </c>
      <c r="B11" s="10"/>
      <c r="C11" s="10"/>
      <c r="D11" s="267"/>
      <c r="E11" s="10"/>
      <c r="F11" s="10"/>
      <c r="G11" s="10"/>
      <c r="H11" s="267"/>
      <c r="I11" s="10"/>
      <c r="J11" s="10"/>
      <c r="K11" s="10"/>
      <c r="L11" s="267"/>
      <c r="M11" s="10"/>
      <c r="N11" s="10"/>
      <c r="O11" s="10"/>
      <c r="P11" s="267"/>
      <c r="Q11" s="10"/>
      <c r="R11" s="10"/>
      <c r="S11" s="10"/>
      <c r="T11" s="267"/>
      <c r="U11" s="10"/>
      <c r="V11" s="10"/>
      <c r="W11" s="10"/>
      <c r="X11" s="267"/>
      <c r="Y11" s="10"/>
      <c r="Z11" s="10"/>
      <c r="AA11" s="10"/>
      <c r="AB11" s="267"/>
      <c r="AC11" s="10"/>
      <c r="AD11" s="10"/>
      <c r="AE11" s="10"/>
      <c r="AF11" s="267"/>
      <c r="AG11" s="10"/>
      <c r="AH11" s="10"/>
      <c r="AI11" s="10"/>
      <c r="AJ11" s="267"/>
      <c r="AK11" s="10"/>
      <c r="AL11" s="10"/>
      <c r="AM11" s="10"/>
      <c r="AN11" s="267"/>
      <c r="AO11" s="10"/>
      <c r="AP11" s="10"/>
      <c r="AQ11" s="10"/>
      <c r="AR11" s="267"/>
      <c r="AS11" s="10"/>
      <c r="AT11" s="10"/>
      <c r="AU11" s="10"/>
      <c r="AV11" s="267"/>
      <c r="AW11" s="10"/>
      <c r="AX11" s="10"/>
      <c r="AY11" s="10"/>
      <c r="AZ11" s="267"/>
      <c r="BA11" s="10"/>
      <c r="BB11" s="10"/>
      <c r="BC11" s="10"/>
      <c r="BD11" s="267"/>
      <c r="BE11" s="10"/>
      <c r="BF11" s="10"/>
      <c r="BG11" s="10"/>
      <c r="BH11" s="267"/>
      <c r="BI11" s="10"/>
      <c r="BJ11" s="10"/>
      <c r="BK11" s="10"/>
      <c r="BL11" s="267"/>
      <c r="BM11" s="10"/>
      <c r="BN11" s="10"/>
      <c r="BO11" s="10"/>
      <c r="BP11" s="267"/>
      <c r="BQ11" s="10"/>
      <c r="BR11" s="10"/>
      <c r="BS11" s="10"/>
      <c r="BT11" s="267"/>
      <c r="BU11" s="10"/>
      <c r="BV11" s="10"/>
      <c r="BW11" s="10"/>
      <c r="BX11" s="267"/>
      <c r="BY11" s="10"/>
      <c r="BZ11" s="10"/>
      <c r="CA11" s="10"/>
      <c r="CB11" s="267"/>
      <c r="CC11" s="10"/>
      <c r="CD11" s="10"/>
      <c r="CE11" s="10"/>
      <c r="CF11" s="267"/>
      <c r="CG11" s="10"/>
      <c r="CH11" s="10"/>
      <c r="CI11" s="10"/>
      <c r="CJ11" s="267"/>
      <c r="CK11" s="10"/>
      <c r="CL11" s="10"/>
      <c r="CM11" s="10"/>
      <c r="CN11" s="267"/>
      <c r="CO11" s="10"/>
      <c r="CP11" s="10"/>
      <c r="CQ11" s="10"/>
      <c r="CR11" s="267"/>
      <c r="CS11" s="10"/>
      <c r="CT11" s="10"/>
      <c r="CU11" s="10"/>
      <c r="CV11" s="267"/>
      <c r="CW11" s="10"/>
      <c r="CX11" s="10"/>
      <c r="CY11" s="10"/>
      <c r="CZ11" s="267"/>
      <c r="DA11" s="10"/>
      <c r="DB11" s="10"/>
      <c r="DC11" s="10"/>
      <c r="DD11" s="267"/>
      <c r="DE11" s="10"/>
      <c r="DF11" s="10"/>
      <c r="DG11" s="10"/>
      <c r="DH11" s="267"/>
      <c r="DI11" s="10"/>
      <c r="DJ11" s="10"/>
      <c r="DK11" s="10"/>
      <c r="DL11" s="267"/>
      <c r="DM11" s="10"/>
      <c r="DN11" s="10"/>
      <c r="DO11" s="10"/>
      <c r="DP11" s="267"/>
      <c r="DQ11" s="10"/>
      <c r="DR11" s="10"/>
      <c r="DS11" s="10"/>
      <c r="DT11" s="267"/>
      <c r="DU11" s="10"/>
      <c r="DV11" s="10"/>
      <c r="DW11" s="10"/>
      <c r="DX11" s="267"/>
      <c r="DY11" s="10"/>
      <c r="DZ11" s="10"/>
      <c r="EA11" s="10"/>
      <c r="EB11" s="267"/>
      <c r="EC11" s="10"/>
      <c r="ED11" s="10"/>
      <c r="EE11" s="10"/>
      <c r="EF11" s="267"/>
      <c r="EG11" s="10"/>
      <c r="EH11" s="10"/>
      <c r="EI11" s="10"/>
      <c r="EJ11" s="267"/>
      <c r="EK11" s="10"/>
      <c r="EL11" s="10"/>
      <c r="EM11" s="10"/>
      <c r="EN11" s="267"/>
      <c r="EO11" s="10"/>
      <c r="EP11" s="10"/>
      <c r="EQ11" s="10"/>
      <c r="ER11" s="267"/>
      <c r="ES11" s="10"/>
      <c r="ET11" s="10"/>
      <c r="EU11" s="10"/>
      <c r="EV11" s="267"/>
      <c r="EW11" s="10"/>
      <c r="EX11" s="10"/>
      <c r="EY11" s="10"/>
      <c r="EZ11" s="267"/>
      <c r="FA11" s="10"/>
      <c r="FB11" s="10"/>
      <c r="FC11" s="10"/>
      <c r="FD11" s="267"/>
      <c r="FE11" s="10"/>
      <c r="FF11" s="10"/>
      <c r="FG11" s="10"/>
      <c r="FH11" s="267"/>
      <c r="FI11" s="10"/>
      <c r="FJ11" s="10"/>
      <c r="FK11" s="10"/>
      <c r="FL11" s="267"/>
      <c r="FM11" s="10"/>
      <c r="FN11" s="10"/>
      <c r="FO11" s="10"/>
      <c r="FP11" s="267"/>
      <c r="FQ11" s="10"/>
      <c r="FR11" s="10"/>
      <c r="FS11" s="10"/>
      <c r="FT11" s="267"/>
      <c r="FU11" s="10"/>
      <c r="FV11" s="10"/>
      <c r="FW11" s="10"/>
      <c r="FX11" s="267"/>
      <c r="FY11" s="10"/>
      <c r="FZ11" s="10"/>
      <c r="GA11" s="10"/>
      <c r="GB11" s="267"/>
      <c r="GC11" s="10"/>
      <c r="GD11" s="10"/>
      <c r="GE11" s="10"/>
      <c r="GF11" s="267"/>
      <c r="GG11" s="10"/>
      <c r="GH11" s="10"/>
      <c r="GI11" s="10"/>
      <c r="GJ11" s="267"/>
      <c r="GK11" s="10"/>
      <c r="GL11" s="10"/>
      <c r="GM11" s="10"/>
      <c r="GN11" s="267"/>
      <c r="GO11" s="10"/>
      <c r="GP11" s="10"/>
      <c r="GQ11" s="10"/>
      <c r="GR11" s="267"/>
      <c r="GS11" s="10"/>
      <c r="GT11" s="10"/>
      <c r="GU11" s="10"/>
      <c r="GV11" s="267"/>
      <c r="GW11" s="10"/>
      <c r="GX11" s="10"/>
      <c r="GY11" s="10"/>
      <c r="GZ11" s="267"/>
      <c r="HA11" s="10"/>
      <c r="HB11" s="10"/>
      <c r="HC11" s="10"/>
      <c r="HD11" s="267"/>
      <c r="HE11" s="10"/>
      <c r="HF11" s="10"/>
      <c r="HG11" s="10"/>
      <c r="HH11" s="267"/>
      <c r="HI11" s="10"/>
      <c r="HJ11" s="10"/>
      <c r="HK11" s="10"/>
      <c r="HL11" s="267"/>
      <c r="HM11" s="10"/>
      <c r="HN11" s="10"/>
      <c r="HO11" s="10"/>
      <c r="HP11" s="267"/>
      <c r="HQ11" s="10"/>
      <c r="HR11" s="10"/>
      <c r="HS11" s="10"/>
      <c r="HT11" s="267"/>
      <c r="HU11" s="10"/>
      <c r="HV11" s="10"/>
      <c r="HW11" s="10"/>
      <c r="HX11" s="267"/>
      <c r="HY11" s="10"/>
      <c r="HZ11" s="10"/>
      <c r="IA11" s="10"/>
      <c r="IB11" s="267"/>
      <c r="IC11" s="10"/>
      <c r="ID11" s="10"/>
      <c r="IE11" s="10"/>
      <c r="IF11" s="267"/>
      <c r="IG11" s="10"/>
      <c r="IH11" s="10"/>
      <c r="II11" s="10"/>
      <c r="IJ11" s="267"/>
      <c r="IK11" s="10"/>
      <c r="IL11" s="10"/>
      <c r="IM11" s="10"/>
      <c r="IN11" s="267"/>
      <c r="IO11" s="10"/>
      <c r="IP11" s="10"/>
      <c r="IQ11" s="10"/>
      <c r="IR11" s="267"/>
      <c r="IS11" s="10"/>
      <c r="IT11" s="10"/>
      <c r="IU11" s="10"/>
      <c r="IV11" s="267"/>
    </row>
    <row r="12" spans="1:219" ht="231" customHeight="1">
      <c r="A12" s="588" t="s">
        <v>164</v>
      </c>
      <c r="B12" s="588"/>
      <c r="C12" s="588"/>
      <c r="D12" s="588"/>
      <c r="E12" s="588"/>
      <c r="F12" s="589"/>
      <c r="G12" s="589"/>
      <c r="H12" s="588"/>
      <c r="I12" s="589"/>
      <c r="J12" s="589"/>
      <c r="K12" s="589"/>
      <c r="L12" s="588"/>
      <c r="M12" s="589"/>
      <c r="N12" s="589"/>
      <c r="O12" s="589"/>
      <c r="P12" s="588"/>
      <c r="Q12" s="589"/>
      <c r="R12" s="589"/>
      <c r="S12" s="589"/>
      <c r="T12" s="588"/>
      <c r="U12" s="589"/>
      <c r="V12" s="589"/>
      <c r="W12" s="589"/>
      <c r="X12" s="588"/>
      <c r="Y12" s="589"/>
      <c r="Z12" s="589"/>
      <c r="AA12" s="589"/>
      <c r="AB12" s="588"/>
      <c r="AC12" s="589"/>
      <c r="AD12" s="589"/>
      <c r="AE12" s="589"/>
      <c r="AF12" s="588"/>
      <c r="AG12" s="589"/>
      <c r="AH12" s="589"/>
      <c r="AI12" s="589"/>
      <c r="AJ12" s="588"/>
      <c r="AK12" s="589"/>
      <c r="AL12" s="589"/>
      <c r="AM12" s="589"/>
      <c r="AN12" s="588"/>
      <c r="AO12" s="589"/>
      <c r="AP12" s="589"/>
      <c r="AQ12" s="589"/>
      <c r="AR12" s="588"/>
      <c r="AS12" s="589"/>
      <c r="AT12" s="589"/>
      <c r="AU12" s="589"/>
      <c r="AV12" s="588"/>
      <c r="AW12" s="589"/>
      <c r="AX12" s="589"/>
      <c r="AY12" s="589"/>
      <c r="AZ12" s="588"/>
      <c r="BA12" s="589"/>
      <c r="BB12" s="589"/>
      <c r="BC12" s="589"/>
      <c r="BD12" s="588"/>
      <c r="BE12" s="589"/>
      <c r="BF12" s="589"/>
      <c r="BG12" s="589"/>
      <c r="BH12" s="588"/>
      <c r="BI12" s="589"/>
      <c r="BJ12" s="589"/>
      <c r="BK12" s="589"/>
      <c r="BL12" s="588"/>
      <c r="BM12" s="589"/>
      <c r="BN12" s="589"/>
      <c r="BO12" s="589"/>
      <c r="BP12" s="588"/>
      <c r="BQ12" s="589"/>
      <c r="BR12" s="589"/>
      <c r="BS12" s="589"/>
      <c r="BT12" s="588"/>
      <c r="BU12" s="589"/>
      <c r="BV12" s="589"/>
      <c r="BW12" s="589"/>
      <c r="BX12" s="588"/>
      <c r="BY12" s="589"/>
      <c r="BZ12" s="589"/>
      <c r="CA12" s="589"/>
      <c r="CB12" s="588"/>
      <c r="CC12" s="589"/>
      <c r="CD12" s="589"/>
      <c r="CE12" s="589"/>
      <c r="CF12" s="588"/>
      <c r="CG12" s="589"/>
      <c r="CH12" s="589"/>
      <c r="CI12" s="589"/>
      <c r="CJ12" s="588"/>
      <c r="CK12" s="589"/>
      <c r="CL12" s="589"/>
      <c r="CM12" s="589"/>
      <c r="CN12" s="588"/>
      <c r="CO12" s="589"/>
      <c r="CP12" s="589"/>
      <c r="CQ12" s="589"/>
      <c r="CR12" s="588"/>
      <c r="CS12" s="589"/>
      <c r="CT12" s="589"/>
      <c r="CU12" s="589"/>
      <c r="CV12" s="588"/>
      <c r="CW12" s="589"/>
      <c r="CX12" s="589"/>
      <c r="CY12" s="589"/>
      <c r="CZ12" s="588"/>
      <c r="DA12" s="589"/>
      <c r="DB12" s="589"/>
      <c r="DC12" s="589"/>
      <c r="DD12" s="588"/>
      <c r="DE12" s="589"/>
      <c r="DF12" s="589"/>
      <c r="DG12" s="589"/>
      <c r="DH12" s="588"/>
      <c r="DI12" s="589"/>
      <c r="DJ12" s="589"/>
      <c r="DK12" s="589"/>
      <c r="DL12" s="588"/>
      <c r="DM12" s="589"/>
      <c r="DN12" s="589"/>
      <c r="DO12" s="589"/>
      <c r="DP12" s="588"/>
      <c r="DQ12" s="589"/>
      <c r="DR12" s="589"/>
      <c r="DS12" s="589"/>
      <c r="DT12" s="588"/>
      <c r="DU12" s="589"/>
      <c r="DV12" s="589"/>
      <c r="DW12" s="589"/>
      <c r="DX12" s="588"/>
      <c r="DY12" s="589"/>
      <c r="DZ12" s="589"/>
      <c r="EA12" s="589"/>
      <c r="EB12" s="588"/>
      <c r="EC12" s="589"/>
      <c r="ED12" s="589"/>
      <c r="EE12" s="589"/>
      <c r="EF12" s="588"/>
      <c r="EG12" s="589"/>
      <c r="EH12" s="589"/>
      <c r="EI12" s="589"/>
      <c r="EJ12" s="588"/>
      <c r="EK12" s="589"/>
      <c r="EL12" s="589"/>
      <c r="EM12" s="589"/>
      <c r="EN12" s="588"/>
      <c r="EO12" s="589"/>
      <c r="EP12" s="589"/>
      <c r="EQ12" s="589"/>
      <c r="ER12" s="588"/>
      <c r="ES12" s="589"/>
      <c r="ET12" s="589"/>
      <c r="EU12" s="589"/>
      <c r="EV12" s="588"/>
      <c r="EW12" s="589"/>
      <c r="EX12" s="589"/>
      <c r="EY12" s="589"/>
      <c r="EZ12" s="588"/>
      <c r="FA12" s="589"/>
      <c r="FB12" s="589"/>
      <c r="FC12" s="589"/>
      <c r="FD12" s="588"/>
      <c r="FE12" s="589"/>
      <c r="FF12" s="589"/>
      <c r="FG12" s="589"/>
      <c r="FH12" s="588"/>
      <c r="FI12" s="589"/>
      <c r="FJ12" s="589"/>
      <c r="FK12" s="589"/>
      <c r="FL12" s="588"/>
      <c r="FM12" s="589"/>
      <c r="FN12" s="589"/>
      <c r="FO12" s="589"/>
      <c r="FP12" s="588"/>
      <c r="FQ12" s="589"/>
      <c r="FR12" s="589"/>
      <c r="FS12" s="589"/>
      <c r="FT12" s="588"/>
      <c r="FU12" s="589"/>
      <c r="FV12" s="589"/>
      <c r="FW12" s="589"/>
      <c r="FX12" s="588"/>
      <c r="FY12" s="589"/>
      <c r="FZ12" s="589"/>
      <c r="GA12" s="589"/>
      <c r="GB12" s="588"/>
      <c r="GC12" s="589"/>
      <c r="GD12" s="589"/>
      <c r="GE12" s="589"/>
      <c r="GF12" s="588"/>
      <c r="GG12" s="589"/>
      <c r="GH12" s="589"/>
      <c r="GI12" s="589"/>
      <c r="GJ12" s="588"/>
      <c r="GK12" s="589"/>
      <c r="GL12" s="589"/>
      <c r="GM12" s="589"/>
      <c r="GN12" s="588"/>
      <c r="GO12" s="589"/>
      <c r="GP12" s="589"/>
      <c r="GQ12" s="589"/>
      <c r="GR12" s="588"/>
      <c r="GS12" s="589"/>
      <c r="GT12" s="589"/>
      <c r="GU12" s="589"/>
      <c r="GV12" s="588"/>
      <c r="GW12" s="589"/>
      <c r="GX12" s="589"/>
      <c r="GY12" s="589"/>
      <c r="GZ12" s="588"/>
      <c r="HA12" s="589"/>
      <c r="HB12" s="589"/>
      <c r="HC12" s="589"/>
      <c r="HD12" s="588"/>
      <c r="HE12" s="589"/>
      <c r="HF12" s="589"/>
      <c r="HG12" s="589"/>
      <c r="HH12" s="588"/>
      <c r="HI12" s="589"/>
      <c r="HJ12" s="589"/>
      <c r="HK12" s="589"/>
    </row>
    <row r="13" spans="1:5" ht="10.5" customHeight="1">
      <c r="A13" s="208"/>
      <c r="B13" s="208"/>
      <c r="C13" s="213"/>
      <c r="D13" s="213"/>
      <c r="E13" s="30"/>
    </row>
    <row r="14" spans="1:7" ht="16.5">
      <c r="A14" s="9" t="s">
        <v>1184</v>
      </c>
      <c r="B14" s="9"/>
      <c r="G14" s="3" t="s">
        <v>1215</v>
      </c>
    </row>
    <row r="15" spans="1:5" ht="11.25" customHeight="1">
      <c r="A15" s="210"/>
      <c r="B15" s="210"/>
      <c r="C15" s="5"/>
      <c r="D15" s="5"/>
      <c r="E15" s="5"/>
    </row>
    <row r="16" spans="1:2" ht="16.5">
      <c r="A16" s="9" t="s">
        <v>1092</v>
      </c>
      <c r="B16" s="9"/>
    </row>
    <row r="17" spans="1:5" ht="16.5">
      <c r="A17" s="210"/>
      <c r="B17" s="210"/>
      <c r="C17" s="286"/>
      <c r="D17" s="5"/>
      <c r="E17" s="5"/>
    </row>
    <row r="18" spans="1:5" ht="16.5">
      <c r="A18" s="3" t="s">
        <v>1186</v>
      </c>
      <c r="B18" s="23">
        <f>'Trial balance 2010-11'!D9</f>
        <v>374405</v>
      </c>
      <c r="C18" s="135">
        <f>'Trial Balance'!C9</f>
        <v>374405</v>
      </c>
      <c r="D18" s="214"/>
      <c r="E18" s="285"/>
    </row>
    <row r="19" spans="1:5" ht="16.5">
      <c r="A19" s="3" t="s">
        <v>1187</v>
      </c>
      <c r="B19" s="23">
        <f>'Trial balance 2010-11'!D7+'Trial balance 2010-11'!D8</f>
        <v>10384000</v>
      </c>
      <c r="C19" s="286">
        <f>'Trial Balance'!C7+'Trial Balance'!C8</f>
        <v>10384000</v>
      </c>
      <c r="D19" s="30"/>
      <c r="E19" s="30"/>
    </row>
    <row r="20" spans="1:5" ht="17.25" thickBot="1">
      <c r="A20" s="208" t="s">
        <v>922</v>
      </c>
      <c r="B20" s="382">
        <f>SUM(B18:B19)</f>
        <v>10758405</v>
      </c>
      <c r="C20" s="308">
        <f>C19+C18</f>
        <v>10758405</v>
      </c>
      <c r="D20" s="212"/>
      <c r="E20" s="284"/>
    </row>
    <row r="21" spans="1:3" ht="17.25" thickTop="1">
      <c r="A21" s="9" t="s">
        <v>1185</v>
      </c>
      <c r="B21" s="9"/>
      <c r="C21" s="23"/>
    </row>
    <row r="22" spans="1:3" ht="16.5">
      <c r="A22" s="9" t="s">
        <v>1188</v>
      </c>
      <c r="B22" s="9"/>
      <c r="C22" s="23"/>
    </row>
    <row r="23" spans="1:5" ht="45" customHeight="1">
      <c r="A23" s="215" t="s">
        <v>1189</v>
      </c>
      <c r="B23" s="383">
        <f>'P&amp;L'!E40</f>
        <v>185571529.67299998</v>
      </c>
      <c r="C23" s="23">
        <f>'P&amp;L'!F40</f>
        <v>166910198.58</v>
      </c>
      <c r="D23" s="14"/>
      <c r="E23" s="14"/>
    </row>
    <row r="24" spans="1:5" ht="17.25" thickBot="1">
      <c r="A24" s="208" t="s">
        <v>1190</v>
      </c>
      <c r="B24" s="382">
        <f>SUM(B23)</f>
        <v>185571529.67299998</v>
      </c>
      <c r="C24" s="308">
        <f>SUM(C23)</f>
        <v>166910198.58</v>
      </c>
      <c r="D24" s="212"/>
      <c r="E24" s="212"/>
    </row>
    <row r="25" spans="1:5" ht="17.25" thickTop="1">
      <c r="A25" s="208"/>
      <c r="B25" s="208"/>
      <c r="C25" s="216"/>
      <c r="D25" s="216"/>
      <c r="E25" s="286"/>
    </row>
    <row r="26" spans="1:5" ht="17.25" thickBot="1">
      <c r="A26" s="208" t="s">
        <v>1191</v>
      </c>
      <c r="B26" s="382">
        <f>B20+B24</f>
        <v>196329934.67299998</v>
      </c>
      <c r="C26" s="308">
        <f>C20+C24</f>
        <v>177668603.58</v>
      </c>
      <c r="D26" s="212"/>
      <c r="E26" s="212"/>
    </row>
    <row r="27" spans="1:5" ht="12.75" customHeight="1" thickTop="1">
      <c r="A27" s="208"/>
      <c r="B27" s="208"/>
      <c r="C27" s="213"/>
      <c r="D27" s="213"/>
      <c r="E27" s="30"/>
    </row>
    <row r="28" spans="1:256" ht="16.5">
      <c r="A28" s="10" t="s">
        <v>1192</v>
      </c>
      <c r="B28" s="10"/>
      <c r="C28" s="268"/>
      <c r="D28" s="267"/>
      <c r="E28" s="268"/>
      <c r="F28" s="10"/>
      <c r="G28" s="10"/>
      <c r="H28" s="267"/>
      <c r="I28" s="10"/>
      <c r="J28" s="10"/>
      <c r="K28" s="10"/>
      <c r="L28" s="267"/>
      <c r="M28" s="10"/>
      <c r="N28" s="10"/>
      <c r="O28" s="10"/>
      <c r="P28" s="267"/>
      <c r="Q28" s="10"/>
      <c r="R28" s="10"/>
      <c r="S28" s="10"/>
      <c r="T28" s="267"/>
      <c r="U28" s="10"/>
      <c r="V28" s="10"/>
      <c r="W28" s="10"/>
      <c r="X28" s="267"/>
      <c r="Y28" s="10"/>
      <c r="Z28" s="10"/>
      <c r="AA28" s="10"/>
      <c r="AB28" s="267"/>
      <c r="AC28" s="10"/>
      <c r="AD28" s="10"/>
      <c r="AE28" s="10"/>
      <c r="AF28" s="267"/>
      <c r="AG28" s="10"/>
      <c r="AH28" s="10"/>
      <c r="AI28" s="10"/>
      <c r="AJ28" s="267"/>
      <c r="AK28" s="10"/>
      <c r="AL28" s="10"/>
      <c r="AM28" s="10"/>
      <c r="AN28" s="267"/>
      <c r="AO28" s="10"/>
      <c r="AP28" s="10"/>
      <c r="AQ28" s="10"/>
      <c r="AR28" s="267"/>
      <c r="AS28" s="10"/>
      <c r="AT28" s="10"/>
      <c r="AU28" s="10"/>
      <c r="AV28" s="267"/>
      <c r="AW28" s="10"/>
      <c r="AX28" s="10"/>
      <c r="AY28" s="10"/>
      <c r="AZ28" s="267"/>
      <c r="BA28" s="10"/>
      <c r="BB28" s="10"/>
      <c r="BC28" s="10"/>
      <c r="BD28" s="267"/>
      <c r="BE28" s="10"/>
      <c r="BF28" s="10"/>
      <c r="BG28" s="10"/>
      <c r="BH28" s="267"/>
      <c r="BI28" s="10"/>
      <c r="BJ28" s="10"/>
      <c r="BK28" s="10"/>
      <c r="BL28" s="267"/>
      <c r="BM28" s="10"/>
      <c r="BN28" s="10"/>
      <c r="BO28" s="10"/>
      <c r="BP28" s="267"/>
      <c r="BQ28" s="10"/>
      <c r="BR28" s="10"/>
      <c r="BS28" s="10"/>
      <c r="BT28" s="267"/>
      <c r="BU28" s="10"/>
      <c r="BV28" s="10"/>
      <c r="BW28" s="10"/>
      <c r="BX28" s="267"/>
      <c r="BY28" s="10"/>
      <c r="BZ28" s="10"/>
      <c r="CA28" s="10"/>
      <c r="CB28" s="267"/>
      <c r="CC28" s="10"/>
      <c r="CD28" s="10"/>
      <c r="CE28" s="10"/>
      <c r="CF28" s="267"/>
      <c r="CG28" s="10"/>
      <c r="CH28" s="10"/>
      <c r="CI28" s="10"/>
      <c r="CJ28" s="267"/>
      <c r="CK28" s="10"/>
      <c r="CL28" s="10"/>
      <c r="CM28" s="10"/>
      <c r="CN28" s="267"/>
      <c r="CO28" s="10"/>
      <c r="CP28" s="10"/>
      <c r="CQ28" s="10"/>
      <c r="CR28" s="267"/>
      <c r="CS28" s="10"/>
      <c r="CT28" s="10"/>
      <c r="CU28" s="10"/>
      <c r="CV28" s="267"/>
      <c r="CW28" s="10"/>
      <c r="CX28" s="10"/>
      <c r="CY28" s="10"/>
      <c r="CZ28" s="267"/>
      <c r="DA28" s="10"/>
      <c r="DB28" s="10"/>
      <c r="DC28" s="10"/>
      <c r="DD28" s="267"/>
      <c r="DE28" s="10"/>
      <c r="DF28" s="10"/>
      <c r="DG28" s="10"/>
      <c r="DH28" s="267"/>
      <c r="DI28" s="10"/>
      <c r="DJ28" s="10"/>
      <c r="DK28" s="10"/>
      <c r="DL28" s="267"/>
      <c r="DM28" s="10"/>
      <c r="DN28" s="10"/>
      <c r="DO28" s="10"/>
      <c r="DP28" s="267"/>
      <c r="DQ28" s="10"/>
      <c r="DR28" s="10"/>
      <c r="DS28" s="10"/>
      <c r="DT28" s="267"/>
      <c r="DU28" s="10"/>
      <c r="DV28" s="10"/>
      <c r="DW28" s="10"/>
      <c r="DX28" s="267"/>
      <c r="DY28" s="10"/>
      <c r="DZ28" s="10"/>
      <c r="EA28" s="10"/>
      <c r="EB28" s="267"/>
      <c r="EC28" s="10"/>
      <c r="ED28" s="10"/>
      <c r="EE28" s="10"/>
      <c r="EF28" s="267"/>
      <c r="EG28" s="10"/>
      <c r="EH28" s="10"/>
      <c r="EI28" s="10"/>
      <c r="EJ28" s="267"/>
      <c r="EK28" s="10"/>
      <c r="EL28" s="10"/>
      <c r="EM28" s="10"/>
      <c r="EN28" s="267"/>
      <c r="EO28" s="10"/>
      <c r="EP28" s="10"/>
      <c r="EQ28" s="10"/>
      <c r="ER28" s="267"/>
      <c r="ES28" s="10"/>
      <c r="ET28" s="10"/>
      <c r="EU28" s="10"/>
      <c r="EV28" s="267"/>
      <c r="EW28" s="10"/>
      <c r="EX28" s="10"/>
      <c r="EY28" s="10"/>
      <c r="EZ28" s="267"/>
      <c r="FA28" s="10"/>
      <c r="FB28" s="10"/>
      <c r="FC28" s="10"/>
      <c r="FD28" s="267"/>
      <c r="FE28" s="10"/>
      <c r="FF28" s="10"/>
      <c r="FG28" s="10"/>
      <c r="FH28" s="267"/>
      <c r="FI28" s="10"/>
      <c r="FJ28" s="10"/>
      <c r="FK28" s="10"/>
      <c r="FL28" s="267"/>
      <c r="FM28" s="10"/>
      <c r="FN28" s="10"/>
      <c r="FO28" s="10"/>
      <c r="FP28" s="267"/>
      <c r="FQ28" s="10"/>
      <c r="FR28" s="10"/>
      <c r="FS28" s="10"/>
      <c r="FT28" s="267"/>
      <c r="FU28" s="10"/>
      <c r="FV28" s="10"/>
      <c r="FW28" s="10"/>
      <c r="FX28" s="267"/>
      <c r="FY28" s="10"/>
      <c r="FZ28" s="10"/>
      <c r="GA28" s="10"/>
      <c r="GB28" s="267"/>
      <c r="GC28" s="10"/>
      <c r="GD28" s="10"/>
      <c r="GE28" s="10"/>
      <c r="GF28" s="267"/>
      <c r="GG28" s="10"/>
      <c r="GH28" s="10"/>
      <c r="GI28" s="10"/>
      <c r="GJ28" s="267"/>
      <c r="GK28" s="10"/>
      <c r="GL28" s="10"/>
      <c r="GM28" s="10"/>
      <c r="GN28" s="267"/>
      <c r="GO28" s="10"/>
      <c r="GP28" s="10"/>
      <c r="GQ28" s="10"/>
      <c r="GR28" s="267"/>
      <c r="GS28" s="10"/>
      <c r="GT28" s="10"/>
      <c r="GU28" s="10"/>
      <c r="GV28" s="267"/>
      <c r="GW28" s="10"/>
      <c r="GX28" s="10"/>
      <c r="GY28" s="10"/>
      <c r="GZ28" s="267"/>
      <c r="HA28" s="10"/>
      <c r="HB28" s="10"/>
      <c r="HC28" s="10"/>
      <c r="HD28" s="267"/>
      <c r="HE28" s="10"/>
      <c r="HF28" s="10"/>
      <c r="HG28" s="10"/>
      <c r="HH28" s="267"/>
      <c r="HI28" s="10"/>
      <c r="HJ28" s="10"/>
      <c r="HK28" s="10"/>
      <c r="HL28" s="267"/>
      <c r="HM28" s="10"/>
      <c r="HN28" s="10"/>
      <c r="HO28" s="10"/>
      <c r="HP28" s="267"/>
      <c r="HQ28" s="10"/>
      <c r="HR28" s="10"/>
      <c r="HS28" s="10"/>
      <c r="HT28" s="267"/>
      <c r="HU28" s="10"/>
      <c r="HV28" s="10"/>
      <c r="HW28" s="10"/>
      <c r="HX28" s="267"/>
      <c r="HY28" s="10"/>
      <c r="HZ28" s="10"/>
      <c r="IA28" s="10"/>
      <c r="IB28" s="267"/>
      <c r="IC28" s="10"/>
      <c r="ID28" s="10"/>
      <c r="IE28" s="10"/>
      <c r="IF28" s="267"/>
      <c r="IG28" s="10"/>
      <c r="IH28" s="10"/>
      <c r="II28" s="10"/>
      <c r="IJ28" s="267"/>
      <c r="IK28" s="10"/>
      <c r="IL28" s="10"/>
      <c r="IM28" s="10"/>
      <c r="IN28" s="267"/>
      <c r="IO28" s="10"/>
      <c r="IP28" s="10"/>
      <c r="IQ28" s="10"/>
      <c r="IR28" s="267"/>
      <c r="IS28" s="10"/>
      <c r="IT28" s="10"/>
      <c r="IU28" s="10"/>
      <c r="IV28" s="267"/>
    </row>
    <row r="29" spans="1:8" ht="141.75" customHeight="1">
      <c r="A29" s="588" t="s">
        <v>912</v>
      </c>
      <c r="B29" s="588"/>
      <c r="C29" s="588"/>
      <c r="D29" s="588"/>
      <c r="E29" s="588"/>
      <c r="F29" s="10"/>
      <c r="G29" s="10"/>
      <c r="H29" s="10"/>
    </row>
  </sheetData>
  <sheetProtection/>
  <mergeCells count="58">
    <mergeCell ref="EV12:EY12"/>
    <mergeCell ref="DT12:DW12"/>
    <mergeCell ref="EZ12:FC12"/>
    <mergeCell ref="DX12:EA12"/>
    <mergeCell ref="HH12:HK12"/>
    <mergeCell ref="GV12:GY12"/>
    <mergeCell ref="FL12:FO12"/>
    <mergeCell ref="FP12:FS12"/>
    <mergeCell ref="B4:E4"/>
    <mergeCell ref="A1:E1"/>
    <mergeCell ref="GZ12:HC12"/>
    <mergeCell ref="HD12:HG12"/>
    <mergeCell ref="EN12:EQ12"/>
    <mergeCell ref="ER12:EU12"/>
    <mergeCell ref="EB12:EE12"/>
    <mergeCell ref="EF12:EI12"/>
    <mergeCell ref="EJ12:EM12"/>
    <mergeCell ref="CN12:CQ12"/>
    <mergeCell ref="A29:E29"/>
    <mergeCell ref="GJ12:GM12"/>
    <mergeCell ref="GN12:GQ12"/>
    <mergeCell ref="GR12:GU12"/>
    <mergeCell ref="FT12:FW12"/>
    <mergeCell ref="FX12:GA12"/>
    <mergeCell ref="GB12:GE12"/>
    <mergeCell ref="GF12:GI12"/>
    <mergeCell ref="FD12:FG12"/>
    <mergeCell ref="FH12:FK12"/>
    <mergeCell ref="DL12:DO12"/>
    <mergeCell ref="DP12:DS12"/>
    <mergeCell ref="CV12:CY12"/>
    <mergeCell ref="CZ12:DC12"/>
    <mergeCell ref="BL12:BO12"/>
    <mergeCell ref="DD12:DG12"/>
    <mergeCell ref="DH12:DK12"/>
    <mergeCell ref="BP12:BS12"/>
    <mergeCell ref="BT12:BW12"/>
    <mergeCell ref="BX12:CA12"/>
    <mergeCell ref="CB12:CE12"/>
    <mergeCell ref="CF12:CI12"/>
    <mergeCell ref="CJ12:CM12"/>
    <mergeCell ref="CR12:CU12"/>
    <mergeCell ref="H12:K12"/>
    <mergeCell ref="AR12:AU12"/>
    <mergeCell ref="AV12:AY12"/>
    <mergeCell ref="T12:W12"/>
    <mergeCell ref="X12:AA12"/>
    <mergeCell ref="AB12:AE12"/>
    <mergeCell ref="L12:O12"/>
    <mergeCell ref="BH12:BK12"/>
    <mergeCell ref="A12:E12"/>
    <mergeCell ref="AJ12:AM12"/>
    <mergeCell ref="AN12:AQ12"/>
    <mergeCell ref="AZ12:BC12"/>
    <mergeCell ref="AF12:AI12"/>
    <mergeCell ref="BD12:BG12"/>
    <mergeCell ref="P12:S12"/>
    <mergeCell ref="F12:G12"/>
  </mergeCells>
  <printOptions/>
  <pageMargins left="0.75" right="0.38" top="0.52" bottom="0.5" header="0.5" footer="0.5"/>
  <pageSetup horizontalDpi="600" verticalDpi="600" orientation="portrait" paperSize="9" scale="99" r:id="rId1"/>
  <colBreaks count="3" manualBreakCount="3">
    <brk id="5" max="26" man="1"/>
    <brk id="14" max="26" man="1"/>
    <brk id="111" max="26" man="1"/>
  </colBreaks>
</worksheet>
</file>

<file path=xl/worksheets/sheet6.xml><?xml version="1.0" encoding="utf-8"?>
<worksheet xmlns="http://schemas.openxmlformats.org/spreadsheetml/2006/main" xmlns:r="http://schemas.openxmlformats.org/officeDocument/2006/relationships">
  <sheetPr>
    <tabColor indexed="36"/>
  </sheetPr>
  <dimension ref="A1:I59"/>
  <sheetViews>
    <sheetView view="pageBreakPreview" zoomScaleSheetLayoutView="100" zoomScalePageLayoutView="0" workbookViewId="0" topLeftCell="A1">
      <selection activeCell="H20" sqref="H20"/>
    </sheetView>
  </sheetViews>
  <sheetFormatPr defaultColWidth="9.140625" defaultRowHeight="12.75"/>
  <cols>
    <col min="1" max="1" width="3.7109375" style="3" customWidth="1"/>
    <col min="2" max="2" width="0.2890625" style="3" hidden="1" customWidth="1"/>
    <col min="3" max="3" width="48.28125" style="3" customWidth="1"/>
    <col min="4" max="4" width="18.140625" style="3" hidden="1" customWidth="1"/>
    <col min="5" max="5" width="16.57421875" style="3" customWidth="1"/>
    <col min="6" max="6" width="17.421875" style="3" customWidth="1"/>
    <col min="7" max="7" width="16.8515625" style="3" customWidth="1"/>
    <col min="8" max="8" width="19.28125" style="3" customWidth="1"/>
    <col min="9" max="9" width="12.7109375" style="3" customWidth="1"/>
    <col min="10" max="16384" width="9.140625" style="3" customWidth="1"/>
  </cols>
  <sheetData>
    <row r="1" spans="1:7" s="9" customFormat="1" ht="16.5">
      <c r="A1" s="610" t="s">
        <v>920</v>
      </c>
      <c r="B1" s="610"/>
      <c r="C1" s="610"/>
      <c r="D1" s="610"/>
      <c r="E1" s="610"/>
      <c r="F1" s="610"/>
      <c r="G1" s="610"/>
    </row>
    <row r="3" spans="6:7" ht="16.5">
      <c r="F3" s="9" t="s">
        <v>1140</v>
      </c>
      <c r="G3" s="9" t="s">
        <v>1042</v>
      </c>
    </row>
    <row r="4" spans="1:9" ht="22.5" customHeight="1">
      <c r="A4" s="9" t="s">
        <v>1193</v>
      </c>
      <c r="B4" s="9"/>
      <c r="C4" s="9"/>
      <c r="F4" s="608" t="s">
        <v>952</v>
      </c>
      <c r="G4" s="608"/>
      <c r="H4" s="468"/>
      <c r="I4" s="468"/>
    </row>
    <row r="5" spans="1:3" ht="16.5">
      <c r="A5" s="9" t="s">
        <v>1094</v>
      </c>
      <c r="B5" s="9"/>
      <c r="C5" s="9"/>
    </row>
    <row r="6" spans="1:7" ht="16.5">
      <c r="A6" s="9" t="s">
        <v>1206</v>
      </c>
      <c r="B6" s="9"/>
      <c r="C6" s="9"/>
      <c r="G6" s="9"/>
    </row>
    <row r="7" ht="16.5">
      <c r="A7" s="3" t="s">
        <v>1207</v>
      </c>
    </row>
    <row r="8" spans="1:8" ht="16.5">
      <c r="A8" s="3" t="s">
        <v>1177</v>
      </c>
      <c r="C8" s="29" t="s">
        <v>1446</v>
      </c>
      <c r="D8" s="7">
        <v>1445000</v>
      </c>
      <c r="E8" s="7">
        <v>1445000</v>
      </c>
      <c r="F8" s="7"/>
      <c r="G8" s="107"/>
      <c r="H8" s="14"/>
    </row>
    <row r="9" spans="2:8" ht="16.5">
      <c r="B9" s="3" t="s">
        <v>1209</v>
      </c>
      <c r="C9" s="3" t="s">
        <v>1443</v>
      </c>
      <c r="D9" s="287">
        <v>3732809.6</v>
      </c>
      <c r="E9" s="287">
        <v>3935109.4</v>
      </c>
      <c r="F9" s="7"/>
      <c r="G9" s="13"/>
      <c r="H9" s="14"/>
    </row>
    <row r="10" spans="3:7" ht="16.5">
      <c r="C10" s="14"/>
      <c r="D10" s="7">
        <f>SUM(D8:D9)</f>
        <v>5177809.6</v>
      </c>
      <c r="E10" s="7">
        <f>SUM(E8:E9)</f>
        <v>5380109.4</v>
      </c>
      <c r="F10" s="7"/>
      <c r="G10" s="13"/>
    </row>
    <row r="11" spans="2:8" ht="16.5">
      <c r="B11" s="3" t="s">
        <v>1210</v>
      </c>
      <c r="C11" s="3" t="s">
        <v>1444</v>
      </c>
      <c r="D11" s="287">
        <v>1333597.76</v>
      </c>
      <c r="E11" s="287">
        <v>1481551.09</v>
      </c>
      <c r="F11" s="368">
        <f>E10+E11</f>
        <v>6861660.49</v>
      </c>
      <c r="G11" s="367">
        <f>D10+D11</f>
        <v>6511407.359999999</v>
      </c>
      <c r="H11" s="14"/>
    </row>
    <row r="12" spans="1:8" ht="16.5">
      <c r="A12" s="3" t="s">
        <v>1336</v>
      </c>
      <c r="C12" s="3" t="s">
        <v>1502</v>
      </c>
      <c r="D12" s="7"/>
      <c r="E12" s="7"/>
      <c r="F12" s="7"/>
      <c r="G12" s="367"/>
      <c r="H12" s="14"/>
    </row>
    <row r="13" spans="3:8" ht="16.5">
      <c r="C13" s="29" t="s">
        <v>1445</v>
      </c>
      <c r="D13" s="7">
        <v>9409008</v>
      </c>
      <c r="E13" s="7">
        <v>9409008</v>
      </c>
      <c r="F13" s="7"/>
      <c r="G13" s="367"/>
      <c r="H13" s="14"/>
    </row>
    <row r="14" spans="3:8" ht="16.5">
      <c r="C14" s="3" t="s">
        <v>1443</v>
      </c>
      <c r="D14" s="287">
        <v>14359213</v>
      </c>
      <c r="E14" s="287">
        <v>15229546.2</v>
      </c>
      <c r="F14" s="7"/>
      <c r="G14" s="367"/>
      <c r="H14" s="14"/>
    </row>
    <row r="15" spans="3:8" ht="16.5">
      <c r="C15" s="14"/>
      <c r="D15" s="7">
        <f>SUM(D13:D14)</f>
        <v>23768221</v>
      </c>
      <c r="E15" s="7">
        <f>SUM(E13:E14)</f>
        <v>24638554.2</v>
      </c>
      <c r="F15" s="7"/>
      <c r="G15" s="367"/>
      <c r="H15" s="14"/>
    </row>
    <row r="16" spans="3:8" ht="16.5">
      <c r="C16" s="3" t="s">
        <v>1444</v>
      </c>
      <c r="D16" s="7">
        <v>5201115.08</v>
      </c>
      <c r="E16" s="287">
        <v>5878675</v>
      </c>
      <c r="F16" s="368">
        <f>E15+E16</f>
        <v>30517229.2</v>
      </c>
      <c r="G16" s="367">
        <f>D15+D16</f>
        <v>28969336.08</v>
      </c>
      <c r="H16" s="14"/>
    </row>
    <row r="17" spans="4:7" ht="16.5">
      <c r="D17" s="7"/>
      <c r="E17" s="7"/>
      <c r="F17" s="7"/>
      <c r="G17" s="13"/>
    </row>
    <row r="18" spans="1:8" ht="16.5">
      <c r="A18" s="3" t="s">
        <v>1442</v>
      </c>
      <c r="D18" s="12">
        <f>'Trial Balance'!C15</f>
        <v>200135</v>
      </c>
      <c r="E18" s="12">
        <f>'Trial balance 2010-11'!D15</f>
        <v>200135</v>
      </c>
      <c r="F18" s="8"/>
      <c r="G18" s="13"/>
      <c r="H18" s="14"/>
    </row>
    <row r="19" spans="2:7" ht="16.5">
      <c r="B19" s="3" t="s">
        <v>1209</v>
      </c>
      <c r="C19" s="3" t="s">
        <v>1443</v>
      </c>
      <c r="D19" s="8">
        <f>'Trial Balance'!C20</f>
        <v>506874.6</v>
      </c>
      <c r="E19" s="25">
        <f>'Trial balance 2010-11'!D20</f>
        <v>534893.6</v>
      </c>
      <c r="F19" s="8"/>
      <c r="G19" s="13"/>
    </row>
    <row r="20" spans="3:7" ht="16.5">
      <c r="C20" s="14"/>
      <c r="D20" s="7">
        <f>SUM(D18:D19)</f>
        <v>707009.6</v>
      </c>
      <c r="E20" s="7">
        <f>SUM(E18:E19)</f>
        <v>735028.6</v>
      </c>
      <c r="F20" s="7"/>
      <c r="G20" s="13"/>
    </row>
    <row r="21" spans="2:7" ht="16.5">
      <c r="B21" s="3" t="s">
        <v>1210</v>
      </c>
      <c r="C21" s="3" t="s">
        <v>1444</v>
      </c>
      <c r="D21" s="7">
        <v>160823.76</v>
      </c>
      <c r="E21" s="287">
        <f>'Trial balance 2010-11'!D24</f>
        <v>181037.04</v>
      </c>
      <c r="F21" s="368">
        <f>SUM(E20:E21)</f>
        <v>916065.64</v>
      </c>
      <c r="G21" s="367">
        <f>D20+D21</f>
        <v>867833.36</v>
      </c>
    </row>
    <row r="22" spans="4:7" ht="16.5">
      <c r="D22" s="13"/>
      <c r="E22" s="13"/>
      <c r="F22" s="13"/>
      <c r="G22" s="13"/>
    </row>
    <row r="23" spans="1:7" ht="16.5">
      <c r="A23" s="3" t="s">
        <v>999</v>
      </c>
      <c r="G23" s="13"/>
    </row>
    <row r="24" spans="3:7" ht="16.5">
      <c r="C24" s="3" t="s">
        <v>1445</v>
      </c>
      <c r="D24" s="13">
        <f>'Trial Balance'!C16</f>
        <v>1900000</v>
      </c>
      <c r="E24" s="13">
        <f>'Trial balance 2010-11'!D16</f>
        <v>1900000</v>
      </c>
      <c r="F24" s="13"/>
      <c r="G24" s="13"/>
    </row>
    <row r="25" spans="2:7" ht="16.5">
      <c r="B25" s="3" t="s">
        <v>1209</v>
      </c>
      <c r="C25" s="3" t="s">
        <v>1443</v>
      </c>
      <c r="D25" s="287">
        <v>4892213.3</v>
      </c>
      <c r="E25" s="287">
        <f>'Trial balance 2010-11'!D21</f>
        <v>5158213.3</v>
      </c>
      <c r="F25" s="7"/>
      <c r="G25" s="13"/>
    </row>
    <row r="26" spans="3:7" ht="16.5">
      <c r="C26" s="14"/>
      <c r="D26" s="13">
        <f>D24+D25</f>
        <v>6792213.3</v>
      </c>
      <c r="E26" s="13">
        <f>SUM(E24:E25)</f>
        <v>7058213.3</v>
      </c>
      <c r="F26" s="13"/>
      <c r="G26" s="13"/>
    </row>
    <row r="27" spans="2:7" ht="16.5">
      <c r="B27" s="3" t="s">
        <v>1210</v>
      </c>
      <c r="C27" s="3" t="s">
        <v>1444</v>
      </c>
      <c r="D27" s="287">
        <v>1600912.87</v>
      </c>
      <c r="E27" s="287">
        <f>'Trial balance 2010-11'!D25</f>
        <v>1795013.74</v>
      </c>
      <c r="F27" s="368">
        <f>E26+E27</f>
        <v>8853227.04</v>
      </c>
      <c r="G27" s="367">
        <f>D26+D27</f>
        <v>8393126.17</v>
      </c>
    </row>
    <row r="28" spans="4:7" ht="16.5">
      <c r="D28" s="13"/>
      <c r="E28" s="13"/>
      <c r="F28" s="13"/>
      <c r="G28" s="13"/>
    </row>
    <row r="29" spans="1:7" ht="16.5">
      <c r="A29" s="3" t="s">
        <v>1000</v>
      </c>
      <c r="G29" s="13"/>
    </row>
    <row r="30" spans="3:7" ht="16.5">
      <c r="C30" s="3" t="s">
        <v>1445</v>
      </c>
      <c r="D30" s="13">
        <f>'Trial Balance'!C17</f>
        <v>2500000</v>
      </c>
      <c r="E30" s="13">
        <f>'Trial balance 2010-11'!D17</f>
        <v>2500000</v>
      </c>
      <c r="F30" s="13"/>
      <c r="G30" s="13"/>
    </row>
    <row r="31" spans="2:7" ht="16.5">
      <c r="B31" s="3" t="s">
        <v>1209</v>
      </c>
      <c r="C31" s="3" t="s">
        <v>1443</v>
      </c>
      <c r="D31" s="7">
        <f>'Trial Balance'!C22</f>
        <v>5955293</v>
      </c>
      <c r="E31" s="287">
        <f>'Trial balance 2010-11'!D22</f>
        <v>6305293</v>
      </c>
      <c r="F31" s="7"/>
      <c r="G31" s="53"/>
    </row>
    <row r="32" spans="3:7" ht="16.5">
      <c r="C32" s="14"/>
      <c r="D32" s="7">
        <f>D30+D31</f>
        <v>8455293</v>
      </c>
      <c r="E32" s="7">
        <f>SUM(E30:E31)</f>
        <v>8805293</v>
      </c>
      <c r="F32" s="7"/>
      <c r="G32" s="53"/>
    </row>
    <row r="33" spans="2:7" ht="16.5">
      <c r="B33" s="3" t="s">
        <v>1210</v>
      </c>
      <c r="C33" s="3" t="s">
        <v>1444</v>
      </c>
      <c r="D33" s="7">
        <v>1957192.56</v>
      </c>
      <c r="E33" s="7">
        <f>'Trial balance 2010-11'!D27</f>
        <v>2199338.12</v>
      </c>
      <c r="F33" s="31">
        <f>E32+E33</f>
        <v>11004631.120000001</v>
      </c>
      <c r="G33" s="367">
        <f>D32+D33</f>
        <v>10412485.56</v>
      </c>
    </row>
    <row r="34" spans="4:7" ht="16.5">
      <c r="D34" s="13"/>
      <c r="E34" s="13"/>
      <c r="F34" s="13"/>
      <c r="G34" s="53"/>
    </row>
    <row r="35" spans="1:7" ht="16.5">
      <c r="A35" s="3" t="s">
        <v>1001</v>
      </c>
      <c r="G35" s="53"/>
    </row>
    <row r="36" spans="3:7" ht="16.5">
      <c r="C36" s="3" t="s">
        <v>1443</v>
      </c>
      <c r="D36" s="13">
        <f>'Trial Balance'!C18</f>
        <v>12710958.9</v>
      </c>
      <c r="E36" s="13">
        <f>'Trial balance 2010-11'!D18</f>
        <v>13210958.9</v>
      </c>
      <c r="F36" s="13"/>
      <c r="G36" s="53"/>
    </row>
    <row r="37" spans="2:7" ht="16.5">
      <c r="B37" s="3" t="s">
        <v>1210</v>
      </c>
      <c r="C37" s="3" t="s">
        <v>1444</v>
      </c>
      <c r="D37" s="287">
        <f>'Trial Balance'!C26</f>
        <v>4199623.97</v>
      </c>
      <c r="E37" s="287">
        <f>'Trial balance 2010-11'!D26</f>
        <v>4529897.94</v>
      </c>
      <c r="F37" s="368">
        <f>SUM(E36:E37)</f>
        <v>17740856.84</v>
      </c>
      <c r="G37" s="367">
        <f>D36+D37</f>
        <v>16910582.87</v>
      </c>
    </row>
    <row r="38" spans="4:7" ht="16.5">
      <c r="D38" s="7"/>
      <c r="E38" s="7"/>
      <c r="G38" s="13"/>
    </row>
    <row r="39" spans="2:8" ht="16.5" customHeight="1" thickBot="1">
      <c r="B39" s="9" t="s">
        <v>1211</v>
      </c>
      <c r="C39" s="9"/>
      <c r="D39" s="107"/>
      <c r="E39" s="107"/>
      <c r="F39" s="308">
        <f>F11+F16+F21+F27+F33+F37</f>
        <v>75893670.33</v>
      </c>
      <c r="G39" s="288">
        <f>SUM(G8:G38)</f>
        <v>72064771.4</v>
      </c>
      <c r="H39" s="14"/>
    </row>
    <row r="40" spans="4:7" ht="16.5" customHeight="1" hidden="1" thickTop="1">
      <c r="D40" s="107"/>
      <c r="E40" s="107"/>
      <c r="F40" s="107"/>
      <c r="G40" s="31"/>
    </row>
    <row r="41" spans="4:7" ht="16.5" customHeight="1" thickTop="1">
      <c r="D41" s="107"/>
      <c r="E41" s="107"/>
      <c r="F41" s="107"/>
      <c r="G41" s="31"/>
    </row>
    <row r="42" spans="1:8" ht="16.5" customHeight="1">
      <c r="A42" s="44" t="s">
        <v>1474</v>
      </c>
      <c r="B42" s="45"/>
      <c r="C42" s="44"/>
      <c r="D42" s="10"/>
      <c r="E42" s="10"/>
      <c r="F42" s="10"/>
      <c r="G42" s="46"/>
      <c r="H42" s="23"/>
    </row>
    <row r="43" spans="1:8" ht="103.5" customHeight="1">
      <c r="A43" s="48" t="s">
        <v>1481</v>
      </c>
      <c r="B43" s="611" t="s">
        <v>918</v>
      </c>
      <c r="C43" s="611"/>
      <c r="D43" s="611"/>
      <c r="E43" s="611"/>
      <c r="F43" s="611"/>
      <c r="G43" s="611"/>
      <c r="H43" s="23"/>
    </row>
    <row r="44" spans="1:8" ht="16.5" customHeight="1">
      <c r="A44" s="44"/>
      <c r="B44" s="44"/>
      <c r="C44" s="44"/>
      <c r="D44" s="10"/>
      <c r="E44" s="10"/>
      <c r="F44" s="10"/>
      <c r="G44" s="46"/>
      <c r="H44" s="43"/>
    </row>
    <row r="45" spans="1:7" s="43" customFormat="1" ht="168.75" customHeight="1">
      <c r="A45" s="43" t="s">
        <v>1482</v>
      </c>
      <c r="B45" s="588" t="s">
        <v>897</v>
      </c>
      <c r="C45" s="588"/>
      <c r="D45" s="588"/>
      <c r="E45" s="588"/>
      <c r="F45" s="588"/>
      <c r="G45" s="588"/>
    </row>
    <row r="46" spans="1:8" ht="9.75" customHeight="1">
      <c r="A46" s="10" t="s">
        <v>1483</v>
      </c>
      <c r="B46" s="10"/>
      <c r="C46" s="10"/>
      <c r="D46" s="10"/>
      <c r="E46" s="10"/>
      <c r="F46" s="10"/>
      <c r="H46" s="43"/>
    </row>
    <row r="47" spans="1:7" s="43" customFormat="1" ht="182.25" customHeight="1">
      <c r="A47" s="43" t="s">
        <v>1484</v>
      </c>
      <c r="B47" s="588" t="s">
        <v>165</v>
      </c>
      <c r="C47" s="588"/>
      <c r="D47" s="588"/>
      <c r="E47" s="588"/>
      <c r="F47" s="588"/>
      <c r="G47" s="588"/>
    </row>
    <row r="48" spans="1:8" ht="16.5" customHeight="1">
      <c r="A48" s="10" t="s">
        <v>1212</v>
      </c>
      <c r="B48" s="10"/>
      <c r="C48" s="10"/>
      <c r="D48" s="10"/>
      <c r="E48" s="10"/>
      <c r="F48" s="10"/>
      <c r="H48" s="43"/>
    </row>
    <row r="49" spans="1:7" s="43" customFormat="1" ht="126.75" customHeight="1">
      <c r="A49" s="43" t="s">
        <v>1485</v>
      </c>
      <c r="B49" s="588" t="s">
        <v>919</v>
      </c>
      <c r="C49" s="588"/>
      <c r="D49" s="588"/>
      <c r="E49" s="588"/>
      <c r="F49" s="588"/>
      <c r="G49" s="588"/>
    </row>
    <row r="50" spans="1:7" ht="134.25" customHeight="1">
      <c r="A50" s="10" t="s">
        <v>1212</v>
      </c>
      <c r="B50" s="588" t="s">
        <v>166</v>
      </c>
      <c r="C50" s="588"/>
      <c r="D50" s="588"/>
      <c r="E50" s="588"/>
      <c r="F50" s="588"/>
      <c r="G50" s="588"/>
    </row>
    <row r="51" spans="1:8" ht="9.75" customHeight="1">
      <c r="A51" s="10"/>
      <c r="B51" s="10"/>
      <c r="C51" s="10"/>
      <c r="D51" s="10"/>
      <c r="E51" s="10"/>
      <c r="F51" s="10"/>
      <c r="H51" s="43"/>
    </row>
    <row r="52" spans="1:7" ht="74.25" customHeight="1">
      <c r="A52" s="43" t="s">
        <v>1486</v>
      </c>
      <c r="B52" s="588" t="s">
        <v>1433</v>
      </c>
      <c r="C52" s="588"/>
      <c r="D52" s="588"/>
      <c r="E52" s="588"/>
      <c r="F52" s="588"/>
      <c r="G52" s="588"/>
    </row>
    <row r="53" spans="1:7" ht="16.5">
      <c r="A53" s="10" t="s">
        <v>1212</v>
      </c>
      <c r="B53" s="10"/>
      <c r="C53" s="10"/>
      <c r="D53" s="10"/>
      <c r="E53" s="10"/>
      <c r="F53" s="10"/>
      <c r="G53" s="10"/>
    </row>
    <row r="54" spans="1:7" ht="16.5">
      <c r="A54" s="10"/>
      <c r="B54" s="10"/>
      <c r="C54" s="10"/>
      <c r="D54" s="10"/>
      <c r="E54" s="10"/>
      <c r="F54" s="10"/>
      <c r="G54" s="10"/>
    </row>
    <row r="55" spans="1:7" ht="16.5">
      <c r="A55" s="10"/>
      <c r="B55" s="10"/>
      <c r="C55" s="10"/>
      <c r="D55" s="10"/>
      <c r="E55" s="10"/>
      <c r="F55" s="10"/>
      <c r="G55" s="10"/>
    </row>
    <row r="56" spans="1:7" ht="16.5">
      <c r="A56" s="10" t="s">
        <v>1215</v>
      </c>
      <c r="B56" s="10"/>
      <c r="C56" s="10"/>
      <c r="D56" s="10"/>
      <c r="E56" s="10"/>
      <c r="F56" s="10"/>
      <c r="G56" s="10"/>
    </row>
    <row r="57" spans="1:7" ht="16.5">
      <c r="A57" s="10" t="s">
        <v>1212</v>
      </c>
      <c r="B57" s="10"/>
      <c r="C57" s="10"/>
      <c r="D57" s="10"/>
      <c r="E57" s="10"/>
      <c r="F57" s="10"/>
      <c r="G57" s="10"/>
    </row>
    <row r="58" spans="1:7" ht="16.5">
      <c r="A58" s="10" t="s">
        <v>1213</v>
      </c>
      <c r="B58" s="10"/>
      <c r="C58" s="10"/>
      <c r="D58" s="10"/>
      <c r="E58" s="10"/>
      <c r="F58" s="10"/>
      <c r="G58" s="10"/>
    </row>
    <row r="59" spans="1:7" ht="16.5">
      <c r="A59" s="10"/>
      <c r="B59" s="10"/>
      <c r="C59" s="10"/>
      <c r="D59" s="10"/>
      <c r="E59" s="10"/>
      <c r="F59" s="10"/>
      <c r="G59" s="10"/>
    </row>
  </sheetData>
  <sheetProtection/>
  <mergeCells count="8">
    <mergeCell ref="A1:G1"/>
    <mergeCell ref="B50:G50"/>
    <mergeCell ref="B52:G52"/>
    <mergeCell ref="B43:G43"/>
    <mergeCell ref="B45:G45"/>
    <mergeCell ref="B47:G47"/>
    <mergeCell ref="B49:G49"/>
    <mergeCell ref="F4:G4"/>
  </mergeCells>
  <printOptions/>
  <pageMargins left="0.49" right="0.03" top="0.69" bottom="0.27" header="0.5" footer="0.4"/>
  <pageSetup fitToHeight="2" fitToWidth="2"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36"/>
  </sheetPr>
  <dimension ref="A1:S85"/>
  <sheetViews>
    <sheetView zoomScaleSheetLayoutView="100" zoomScalePageLayoutView="0" workbookViewId="0" topLeftCell="A1">
      <selection activeCell="F29" sqref="F29"/>
    </sheetView>
  </sheetViews>
  <sheetFormatPr defaultColWidth="9.140625" defaultRowHeight="12.75"/>
  <cols>
    <col min="1" max="1" width="23.7109375" style="0" customWidth="1"/>
    <col min="2" max="2" width="13.00390625" style="0" customWidth="1"/>
    <col min="3" max="3" width="11.421875" style="0" customWidth="1"/>
    <col min="4" max="4" width="12.421875" style="0" customWidth="1"/>
    <col min="5" max="5" width="12.00390625" style="0" customWidth="1"/>
    <col min="6" max="6" width="13.140625" style="0" customWidth="1"/>
    <col min="7" max="7" width="13.57421875" style="0" customWidth="1"/>
    <col min="8" max="8" width="4.421875" style="0" customWidth="1"/>
    <col min="9" max="9" width="12.28125" style="0" customWidth="1"/>
    <col min="10" max="10" width="12.00390625" style="0" customWidth="1"/>
    <col min="11" max="11" width="11.140625" style="0" customWidth="1"/>
    <col min="12" max="13" width="13.140625" style="0" customWidth="1"/>
    <col min="14" max="14" width="12.421875" style="0" customWidth="1"/>
  </cols>
  <sheetData>
    <row r="1" spans="1:14" ht="12.75">
      <c r="A1" s="619" t="s">
        <v>858</v>
      </c>
      <c r="B1" s="619"/>
      <c r="C1" s="619"/>
      <c r="D1" s="619"/>
      <c r="E1" s="619"/>
      <c r="F1" s="619"/>
      <c r="G1" s="619"/>
      <c r="H1" s="619"/>
      <c r="I1" s="619"/>
      <c r="J1" s="619"/>
      <c r="K1" s="619"/>
      <c r="L1" s="619"/>
      <c r="M1" s="619"/>
      <c r="N1" s="619"/>
    </row>
    <row r="2" spans="1:14" ht="12.75">
      <c r="A2" s="217" t="s">
        <v>1489</v>
      </c>
      <c r="B2" s="217"/>
      <c r="C2" s="217"/>
      <c r="D2" s="217"/>
      <c r="E2" s="218"/>
      <c r="F2" s="218"/>
      <c r="G2" s="218"/>
      <c r="H2" s="218"/>
      <c r="I2" s="218"/>
      <c r="J2" s="218"/>
      <c r="K2" s="218"/>
      <c r="L2" s="219"/>
      <c r="M2" s="620" t="s">
        <v>921</v>
      </c>
      <c r="N2" s="620"/>
    </row>
    <row r="3" spans="1:14" ht="12.75">
      <c r="A3" s="621" t="s">
        <v>1216</v>
      </c>
      <c r="B3" s="220"/>
      <c r="C3" s="221"/>
      <c r="D3" s="221"/>
      <c r="E3" s="624" t="s">
        <v>1217</v>
      </c>
      <c r="F3" s="625"/>
      <c r="G3" s="221"/>
      <c r="H3" s="220"/>
      <c r="I3" s="626" t="s">
        <v>1144</v>
      </c>
      <c r="J3" s="626"/>
      <c r="K3" s="626"/>
      <c r="L3" s="627"/>
      <c r="M3" s="628" t="s">
        <v>1218</v>
      </c>
      <c r="N3" s="629"/>
    </row>
    <row r="4" spans="1:14" ht="12.75">
      <c r="A4" s="622"/>
      <c r="B4" s="639" t="s">
        <v>274</v>
      </c>
      <c r="C4" s="225"/>
      <c r="D4" s="345"/>
      <c r="E4" s="634" t="s">
        <v>1219</v>
      </c>
      <c r="F4" s="635"/>
      <c r="G4" s="613" t="s">
        <v>275</v>
      </c>
      <c r="H4" s="613" t="s">
        <v>1220</v>
      </c>
      <c r="I4" s="613" t="s">
        <v>1255</v>
      </c>
      <c r="J4" s="613" t="s">
        <v>1488</v>
      </c>
      <c r="K4" s="613" t="s">
        <v>1275</v>
      </c>
      <c r="L4" s="613" t="s">
        <v>276</v>
      </c>
      <c r="M4" s="615" t="s">
        <v>275</v>
      </c>
      <c r="N4" s="617" t="s">
        <v>1254</v>
      </c>
    </row>
    <row r="5" spans="1:14" ht="22.5" customHeight="1">
      <c r="A5" s="623"/>
      <c r="B5" s="640"/>
      <c r="C5" s="346" t="s">
        <v>277</v>
      </c>
      <c r="D5" s="347" t="s">
        <v>278</v>
      </c>
      <c r="E5" s="348" t="s">
        <v>1221</v>
      </c>
      <c r="F5" s="349" t="s">
        <v>1222</v>
      </c>
      <c r="G5" s="632"/>
      <c r="H5" s="630"/>
      <c r="I5" s="614"/>
      <c r="J5" s="614"/>
      <c r="K5" s="614"/>
      <c r="L5" s="614"/>
      <c r="M5" s="616"/>
      <c r="N5" s="618"/>
    </row>
    <row r="6" spans="1:14" ht="12.75">
      <c r="A6" s="222" t="s">
        <v>1223</v>
      </c>
      <c r="B6" s="223"/>
      <c r="C6" s="223"/>
      <c r="D6" s="224"/>
      <c r="E6" s="223"/>
      <c r="F6" s="223"/>
      <c r="G6" s="223"/>
      <c r="H6" s="225"/>
      <c r="I6" s="226"/>
      <c r="J6" s="223"/>
      <c r="K6" s="223"/>
      <c r="L6" s="223"/>
      <c r="M6" s="227"/>
      <c r="N6" s="227"/>
    </row>
    <row r="7" spans="1:14" ht="12.75">
      <c r="A7" s="228" t="s">
        <v>1224</v>
      </c>
      <c r="B7" s="229">
        <v>109303.19</v>
      </c>
      <c r="C7" s="230"/>
      <c r="D7" s="6"/>
      <c r="E7" s="232">
        <f>C7+D7</f>
        <v>0</v>
      </c>
      <c r="F7" s="231">
        <v>0</v>
      </c>
      <c r="G7" s="229">
        <f>(B7+E7)-F7</f>
        <v>109303.19</v>
      </c>
      <c r="H7" s="231" t="s">
        <v>1113</v>
      </c>
      <c r="I7" s="6"/>
      <c r="J7" s="232">
        <v>0</v>
      </c>
      <c r="K7" s="232"/>
      <c r="L7" s="6">
        <v>0</v>
      </c>
      <c r="M7" s="270">
        <f>G7-L7</f>
        <v>109303.19</v>
      </c>
      <c r="N7" s="229">
        <v>109303.19</v>
      </c>
    </row>
    <row r="8" spans="1:14" ht="12.75">
      <c r="A8" s="228" t="s">
        <v>1225</v>
      </c>
      <c r="B8" s="229">
        <f>B59</f>
        <v>206785.7</v>
      </c>
      <c r="C8" s="230"/>
      <c r="D8" s="233"/>
      <c r="E8" s="232">
        <f aca="true" t="shared" si="0" ref="E8:E35">C8+D8</f>
        <v>0</v>
      </c>
      <c r="F8" s="231">
        <v>0</v>
      </c>
      <c r="G8" s="229">
        <f aca="true" t="shared" si="1" ref="G8:G35">(B8+E8)-F8</f>
        <v>206785.7</v>
      </c>
      <c r="H8" s="289">
        <v>0.1</v>
      </c>
      <c r="I8" s="290">
        <v>188158.715</v>
      </c>
      <c r="J8" s="229">
        <f>N8*H8</f>
        <v>1862.6990000000003</v>
      </c>
      <c r="K8" s="231">
        <v>0</v>
      </c>
      <c r="L8" s="229">
        <f>(I8+J8)</f>
        <v>190021.414</v>
      </c>
      <c r="M8" s="270">
        <f>G8-L8</f>
        <v>16764.286000000022</v>
      </c>
      <c r="N8" s="229">
        <v>18626.99</v>
      </c>
    </row>
    <row r="9" spans="1:14" ht="12.75">
      <c r="A9" s="228" t="s">
        <v>1156</v>
      </c>
      <c r="B9" s="229">
        <f>B67</f>
        <v>9667676.25</v>
      </c>
      <c r="C9" s="230"/>
      <c r="D9" s="233"/>
      <c r="E9" s="232">
        <f t="shared" si="0"/>
        <v>0</v>
      </c>
      <c r="F9" s="231">
        <f>925810+502690</f>
        <v>1428500</v>
      </c>
      <c r="G9" s="229">
        <f>(B9+E9)-F9</f>
        <v>8239176.25</v>
      </c>
      <c r="H9" s="269">
        <v>0.1</v>
      </c>
      <c r="I9" s="229">
        <v>1190829.717</v>
      </c>
      <c r="J9" s="229">
        <f>N9*H9</f>
        <v>847684.6529999999</v>
      </c>
      <c r="K9" s="231">
        <f>F9*H9</f>
        <v>142850</v>
      </c>
      <c r="L9" s="229">
        <f>(I9+J9)-K9</f>
        <v>1895664.3699999999</v>
      </c>
      <c r="M9" s="270">
        <f>G9-L9</f>
        <v>6343511.88</v>
      </c>
      <c r="N9" s="229">
        <f>8476846.53</f>
        <v>8476846.53</v>
      </c>
    </row>
    <row r="10" spans="1:14" ht="12.75">
      <c r="A10" s="222" t="s">
        <v>1226</v>
      </c>
      <c r="B10" s="229"/>
      <c r="C10" s="229"/>
      <c r="D10" s="235"/>
      <c r="E10" s="232">
        <f t="shared" si="0"/>
        <v>0</v>
      </c>
      <c r="F10" s="231"/>
      <c r="G10" s="229"/>
      <c r="H10" s="228"/>
      <c r="I10" s="229"/>
      <c r="J10" s="229"/>
      <c r="K10" s="234"/>
      <c r="L10" s="229">
        <f aca="true" t="shared" si="2" ref="L10:L35">(I10+J10)-K10</f>
        <v>0</v>
      </c>
      <c r="M10" s="270">
        <f aca="true" t="shared" si="3" ref="M10:M35">G10-L10</f>
        <v>0</v>
      </c>
      <c r="N10" s="229">
        <f>G10-I10</f>
        <v>0</v>
      </c>
    </row>
    <row r="11" spans="1:14" ht="12.75">
      <c r="A11" s="228" t="s">
        <v>1227</v>
      </c>
      <c r="B11" s="229">
        <f>B72</f>
        <v>138775.14</v>
      </c>
      <c r="C11" s="236"/>
      <c r="D11" s="233"/>
      <c r="E11" s="232">
        <f t="shared" si="0"/>
        <v>0</v>
      </c>
      <c r="F11" s="231">
        <v>7726</v>
      </c>
      <c r="G11" s="229">
        <f t="shared" si="1"/>
        <v>131049.14000000001</v>
      </c>
      <c r="H11" s="269">
        <v>0.15</v>
      </c>
      <c r="I11" s="229">
        <v>120728.0965</v>
      </c>
      <c r="J11" s="229">
        <f aca="true" t="shared" si="4" ref="J11:J16">N11*H11</f>
        <v>2707.056</v>
      </c>
      <c r="K11" s="231">
        <f>F11*H11</f>
        <v>1158.8999999999999</v>
      </c>
      <c r="L11" s="229">
        <f t="shared" si="2"/>
        <v>122276.2525</v>
      </c>
      <c r="M11" s="270">
        <f t="shared" si="3"/>
        <v>8772.887500000012</v>
      </c>
      <c r="N11" s="229">
        <v>18047.04</v>
      </c>
    </row>
    <row r="12" spans="1:14" ht="12.75">
      <c r="A12" s="228" t="s">
        <v>1228</v>
      </c>
      <c r="B12" s="229">
        <v>224305.71</v>
      </c>
      <c r="C12" s="230"/>
      <c r="D12" s="233"/>
      <c r="E12" s="232">
        <f t="shared" si="0"/>
        <v>0</v>
      </c>
      <c r="F12" s="231">
        <v>0</v>
      </c>
      <c r="G12" s="229">
        <f t="shared" si="1"/>
        <v>224305.71</v>
      </c>
      <c r="H12" s="269">
        <v>0.15</v>
      </c>
      <c r="I12" s="229">
        <v>222522.189</v>
      </c>
      <c r="J12" s="229">
        <f t="shared" si="4"/>
        <v>267.52799999999996</v>
      </c>
      <c r="K12" s="231">
        <v>0</v>
      </c>
      <c r="L12" s="229">
        <f t="shared" si="2"/>
        <v>222789.717</v>
      </c>
      <c r="M12" s="270">
        <f t="shared" si="3"/>
        <v>1515.9929999999877</v>
      </c>
      <c r="N12" s="229">
        <v>1783.52</v>
      </c>
    </row>
    <row r="13" spans="1:14" ht="12.75">
      <c r="A13" s="228" t="s">
        <v>1229</v>
      </c>
      <c r="B13" s="229">
        <v>47254.76</v>
      </c>
      <c r="C13" s="230"/>
      <c r="D13" s="233"/>
      <c r="E13" s="232">
        <f t="shared" si="0"/>
        <v>0</v>
      </c>
      <c r="F13" s="231">
        <v>0</v>
      </c>
      <c r="G13" s="229">
        <f t="shared" si="1"/>
        <v>47254.76</v>
      </c>
      <c r="H13" s="269">
        <v>0.15</v>
      </c>
      <c r="I13" s="229">
        <v>46678.375</v>
      </c>
      <c r="J13" s="229">
        <f t="shared" si="4"/>
        <v>86.4585</v>
      </c>
      <c r="K13" s="231">
        <v>0</v>
      </c>
      <c r="L13" s="229">
        <f t="shared" si="2"/>
        <v>46764.8335</v>
      </c>
      <c r="M13" s="270">
        <f t="shared" si="3"/>
        <v>489.9265000000014</v>
      </c>
      <c r="N13" s="229">
        <v>576.39</v>
      </c>
    </row>
    <row r="14" spans="1:14" ht="12.75">
      <c r="A14" s="228" t="s">
        <v>1230</v>
      </c>
      <c r="B14" s="229">
        <f>B77</f>
        <v>134356589.53</v>
      </c>
      <c r="C14" s="229">
        <f>27050.4+9010</f>
        <v>36060.4</v>
      </c>
      <c r="D14" s="235"/>
      <c r="E14" s="232">
        <f t="shared" si="0"/>
        <v>36060.4</v>
      </c>
      <c r="F14" s="231">
        <v>11120</v>
      </c>
      <c r="G14" s="229">
        <f t="shared" si="1"/>
        <v>134381529.93</v>
      </c>
      <c r="H14" s="269">
        <v>0.15</v>
      </c>
      <c r="I14" s="229">
        <v>88823797.32900001</v>
      </c>
      <c r="J14" s="229">
        <f>(N14*H14+C14*H14)</f>
        <v>6835327.89</v>
      </c>
      <c r="K14" s="231">
        <f>F14*H14</f>
        <v>1668</v>
      </c>
      <c r="L14" s="229">
        <f t="shared" si="2"/>
        <v>95657457.21900001</v>
      </c>
      <c r="M14" s="270">
        <f t="shared" si="3"/>
        <v>38724072.710999995</v>
      </c>
      <c r="N14" s="229">
        <v>45532792.2</v>
      </c>
    </row>
    <row r="15" spans="1:14" ht="12.75">
      <c r="A15" s="228" t="s">
        <v>1231</v>
      </c>
      <c r="B15" s="229">
        <v>1409794.45</v>
      </c>
      <c r="C15" s="230"/>
      <c r="D15" s="233"/>
      <c r="E15" s="232">
        <f t="shared" si="0"/>
        <v>0</v>
      </c>
      <c r="F15" s="231">
        <v>0</v>
      </c>
      <c r="G15" s="229">
        <f t="shared" si="1"/>
        <v>1409794.45</v>
      </c>
      <c r="H15" s="269">
        <v>0.15</v>
      </c>
      <c r="I15" s="229">
        <v>1269728.9765</v>
      </c>
      <c r="J15" s="229">
        <f t="shared" si="4"/>
        <v>21009.820499999998</v>
      </c>
      <c r="K15" s="231">
        <v>0</v>
      </c>
      <c r="L15" s="229">
        <f t="shared" si="2"/>
        <v>1290738.797</v>
      </c>
      <c r="M15" s="270">
        <f t="shared" si="3"/>
        <v>119055.65299999993</v>
      </c>
      <c r="N15" s="229">
        <v>140065.47</v>
      </c>
    </row>
    <row r="16" spans="1:14" ht="12.75">
      <c r="A16" s="228" t="s">
        <v>1205</v>
      </c>
      <c r="B16" s="229">
        <v>19715.58</v>
      </c>
      <c r="C16" s="230"/>
      <c r="D16" s="233"/>
      <c r="E16" s="232">
        <f t="shared" si="0"/>
        <v>0</v>
      </c>
      <c r="F16" s="231">
        <v>0</v>
      </c>
      <c r="G16" s="229">
        <f t="shared" si="1"/>
        <v>19715.58</v>
      </c>
      <c r="H16" s="269">
        <v>0.15</v>
      </c>
      <c r="I16" s="230">
        <v>5471.076000000001</v>
      </c>
      <c r="J16" s="229">
        <f t="shared" si="4"/>
        <v>2136.6749999999997</v>
      </c>
      <c r="K16" s="231">
        <v>0</v>
      </c>
      <c r="L16" s="229">
        <f t="shared" si="2"/>
        <v>7607.751</v>
      </c>
      <c r="M16" s="270">
        <f t="shared" si="3"/>
        <v>12107.829000000002</v>
      </c>
      <c r="N16" s="229">
        <v>14244.5</v>
      </c>
    </row>
    <row r="17" spans="1:14" ht="12.75">
      <c r="A17" s="228" t="s">
        <v>1232</v>
      </c>
      <c r="B17" s="229">
        <v>1919603.5</v>
      </c>
      <c r="C17" s="230"/>
      <c r="D17" s="233">
        <v>2400</v>
      </c>
      <c r="E17" s="232">
        <f t="shared" si="0"/>
        <v>2400</v>
      </c>
      <c r="F17" s="231">
        <v>0</v>
      </c>
      <c r="G17" s="229">
        <f t="shared" si="1"/>
        <v>1922003.5</v>
      </c>
      <c r="H17" s="269">
        <v>0.15</v>
      </c>
      <c r="I17" s="229">
        <v>1470955.8285</v>
      </c>
      <c r="J17" s="229">
        <f>(N17*H17)+(D17*7.5%)</f>
        <v>67477.15049999999</v>
      </c>
      <c r="K17" s="231">
        <v>0</v>
      </c>
      <c r="L17" s="229">
        <f t="shared" si="2"/>
        <v>1538432.979</v>
      </c>
      <c r="M17" s="270">
        <f t="shared" si="3"/>
        <v>383570.52099999995</v>
      </c>
      <c r="N17" s="229">
        <v>448647.67</v>
      </c>
    </row>
    <row r="18" spans="1:14" ht="12.75">
      <c r="A18" s="228" t="s">
        <v>1233</v>
      </c>
      <c r="B18" s="229">
        <v>261424.8</v>
      </c>
      <c r="C18" s="230"/>
      <c r="D18" s="233"/>
      <c r="E18" s="232">
        <f t="shared" si="0"/>
        <v>0</v>
      </c>
      <c r="F18" s="231">
        <v>0</v>
      </c>
      <c r="G18" s="229">
        <f t="shared" si="1"/>
        <v>261424.8</v>
      </c>
      <c r="H18" s="269">
        <v>0.15</v>
      </c>
      <c r="I18" s="229">
        <v>256135.47950000002</v>
      </c>
      <c r="J18" s="229">
        <f aca="true" t="shared" si="5" ref="J18:J25">N18*H18</f>
        <v>793.3979999999999</v>
      </c>
      <c r="K18" s="231">
        <v>0</v>
      </c>
      <c r="L18" s="229">
        <f t="shared" si="2"/>
        <v>256928.8775</v>
      </c>
      <c r="M18" s="270">
        <f t="shared" si="3"/>
        <v>4495.922499999986</v>
      </c>
      <c r="N18" s="229">
        <v>5289.32</v>
      </c>
    </row>
    <row r="19" spans="1:14" ht="12.75">
      <c r="A19" s="228" t="s">
        <v>1234</v>
      </c>
      <c r="B19" s="239"/>
      <c r="C19" s="239"/>
      <c r="D19" s="219"/>
      <c r="E19" s="232">
        <f t="shared" si="0"/>
        <v>0</v>
      </c>
      <c r="F19" s="231">
        <v>0</v>
      </c>
      <c r="G19" s="229"/>
      <c r="H19" s="237"/>
      <c r="I19" s="239">
        <v>0</v>
      </c>
      <c r="J19" s="229"/>
      <c r="K19" s="239"/>
      <c r="L19" s="230">
        <f t="shared" si="2"/>
        <v>0</v>
      </c>
      <c r="M19" s="270">
        <f t="shared" si="3"/>
        <v>0</v>
      </c>
      <c r="N19" s="230">
        <f>G19-I19</f>
        <v>0</v>
      </c>
    </row>
    <row r="20" spans="1:14" ht="12.75">
      <c r="A20" s="228" t="s">
        <v>1487</v>
      </c>
      <c r="B20" s="229">
        <v>902173.74</v>
      </c>
      <c r="C20" s="230"/>
      <c r="D20" s="233"/>
      <c r="E20" s="232">
        <f t="shared" si="0"/>
        <v>0</v>
      </c>
      <c r="F20" s="231">
        <v>0</v>
      </c>
      <c r="G20" s="229">
        <f t="shared" si="1"/>
        <v>902173.74</v>
      </c>
      <c r="H20" s="269">
        <v>0.15</v>
      </c>
      <c r="I20" s="229">
        <v>895440.2015000001</v>
      </c>
      <c r="J20" s="229">
        <f t="shared" si="5"/>
        <v>1010.031</v>
      </c>
      <c r="K20" s="231">
        <v>0</v>
      </c>
      <c r="L20" s="229">
        <f t="shared" si="2"/>
        <v>896450.2325</v>
      </c>
      <c r="M20" s="270">
        <f t="shared" si="3"/>
        <v>5723.507499999949</v>
      </c>
      <c r="N20" s="229">
        <v>6733.54</v>
      </c>
    </row>
    <row r="21" spans="1:14" ht="12.75">
      <c r="A21" s="228" t="s">
        <v>1235</v>
      </c>
      <c r="B21" s="229">
        <v>168456.92</v>
      </c>
      <c r="C21" s="230"/>
      <c r="D21" s="233"/>
      <c r="E21" s="232">
        <f t="shared" si="0"/>
        <v>0</v>
      </c>
      <c r="F21" s="231">
        <v>0</v>
      </c>
      <c r="G21" s="229">
        <f t="shared" si="1"/>
        <v>168456.92</v>
      </c>
      <c r="H21" s="269">
        <v>0.15</v>
      </c>
      <c r="I21" s="292">
        <v>39515.939</v>
      </c>
      <c r="J21" s="229">
        <f t="shared" si="5"/>
        <v>19341.146999999997</v>
      </c>
      <c r="K21" s="231">
        <v>0</v>
      </c>
      <c r="L21" s="229">
        <f t="shared" si="2"/>
        <v>58857.085999999996</v>
      </c>
      <c r="M21" s="270">
        <f t="shared" si="3"/>
        <v>109599.83400000002</v>
      </c>
      <c r="N21" s="229">
        <v>128940.98</v>
      </c>
    </row>
    <row r="22" spans="1:14" ht="12.75">
      <c r="A22" s="237" t="s">
        <v>1236</v>
      </c>
      <c r="B22" s="229">
        <v>213847.5</v>
      </c>
      <c r="C22" s="230"/>
      <c r="D22" s="233"/>
      <c r="E22" s="232">
        <f t="shared" si="0"/>
        <v>0</v>
      </c>
      <c r="F22" s="231">
        <v>0</v>
      </c>
      <c r="G22" s="229">
        <f t="shared" si="1"/>
        <v>213847.5</v>
      </c>
      <c r="H22" s="269">
        <v>0.15</v>
      </c>
      <c r="I22" s="229">
        <v>194813.77300000002</v>
      </c>
      <c r="J22" s="229">
        <f t="shared" si="5"/>
        <v>2855.0595</v>
      </c>
      <c r="K22" s="231">
        <v>0</v>
      </c>
      <c r="L22" s="229">
        <f t="shared" si="2"/>
        <v>197668.83250000002</v>
      </c>
      <c r="M22" s="270">
        <f t="shared" si="3"/>
        <v>16178.667499999981</v>
      </c>
      <c r="N22" s="229">
        <v>19033.73</v>
      </c>
    </row>
    <row r="23" spans="1:14" ht="12.75">
      <c r="A23" s="228" t="s">
        <v>331</v>
      </c>
      <c r="B23" s="229"/>
      <c r="C23" s="230"/>
      <c r="D23" s="233">
        <v>26900</v>
      </c>
      <c r="E23" s="232">
        <f t="shared" si="0"/>
        <v>26900</v>
      </c>
      <c r="F23" s="231"/>
      <c r="G23" s="229">
        <f t="shared" si="1"/>
        <v>26900</v>
      </c>
      <c r="H23" s="269">
        <v>0.15</v>
      </c>
      <c r="I23" s="230">
        <v>0</v>
      </c>
      <c r="J23" s="230">
        <f>(N23*H23)+(D23*7.5%)</f>
        <v>2017.5</v>
      </c>
      <c r="K23" s="231">
        <v>0</v>
      </c>
      <c r="L23" s="230">
        <f t="shared" si="2"/>
        <v>2017.5</v>
      </c>
      <c r="M23" s="270">
        <f t="shared" si="3"/>
        <v>24882.5</v>
      </c>
      <c r="N23" s="230">
        <v>0</v>
      </c>
    </row>
    <row r="24" spans="1:14" ht="12.75">
      <c r="A24" s="237" t="s">
        <v>1157</v>
      </c>
      <c r="B24" s="229">
        <v>53360</v>
      </c>
      <c r="C24" s="230"/>
      <c r="D24" s="233"/>
      <c r="E24" s="232">
        <f t="shared" si="0"/>
        <v>0</v>
      </c>
      <c r="F24" s="231">
        <v>0</v>
      </c>
      <c r="G24" s="229">
        <f t="shared" si="1"/>
        <v>53360</v>
      </c>
      <c r="H24" s="269">
        <v>0.15</v>
      </c>
      <c r="I24" s="229">
        <v>17516.775</v>
      </c>
      <c r="J24" s="229">
        <f t="shared" si="5"/>
        <v>5376.4845000000005</v>
      </c>
      <c r="K24" s="231">
        <v>0</v>
      </c>
      <c r="L24" s="229">
        <f t="shared" si="2"/>
        <v>22893.2595</v>
      </c>
      <c r="M24" s="270">
        <f t="shared" si="3"/>
        <v>30466.7405</v>
      </c>
      <c r="N24" s="229">
        <v>35843.23</v>
      </c>
    </row>
    <row r="25" spans="1:14" ht="12.75">
      <c r="A25" s="228" t="s">
        <v>1237</v>
      </c>
      <c r="B25" s="229">
        <f>646927.71+0</f>
        <v>646927.71</v>
      </c>
      <c r="C25" s="229"/>
      <c r="D25" s="235"/>
      <c r="E25" s="232">
        <f t="shared" si="0"/>
        <v>0</v>
      </c>
      <c r="F25" s="231">
        <v>0</v>
      </c>
      <c r="G25" s="229">
        <f t="shared" si="1"/>
        <v>646927.71</v>
      </c>
      <c r="H25" s="269">
        <v>0.15</v>
      </c>
      <c r="I25" s="229">
        <v>554989.398</v>
      </c>
      <c r="J25" s="229">
        <f t="shared" si="5"/>
        <v>13790.7465</v>
      </c>
      <c r="K25" s="231">
        <v>0</v>
      </c>
      <c r="L25" s="229">
        <f t="shared" si="2"/>
        <v>568780.1445</v>
      </c>
      <c r="M25" s="270">
        <f t="shared" si="3"/>
        <v>78147.56549999991</v>
      </c>
      <c r="N25" s="229">
        <v>91938.31</v>
      </c>
    </row>
    <row r="26" spans="1:14" ht="12.75">
      <c r="A26" s="228" t="s">
        <v>1435</v>
      </c>
      <c r="B26" s="229">
        <v>1652188.85</v>
      </c>
      <c r="C26" s="229">
        <f>F49</f>
        <v>677049.02</v>
      </c>
      <c r="D26" s="235">
        <f>G49</f>
        <v>134787.01</v>
      </c>
      <c r="E26" s="232">
        <f t="shared" si="0"/>
        <v>811836.03</v>
      </c>
      <c r="F26" s="234"/>
      <c r="G26" s="229">
        <f t="shared" si="1"/>
        <v>2464024.88</v>
      </c>
      <c r="H26" s="269">
        <v>0.6</v>
      </c>
      <c r="I26" s="229">
        <v>1149390.946</v>
      </c>
      <c r="J26" s="229">
        <f>(N26*H26)+(C26*H26)+(D26*30%)</f>
        <v>748344.255</v>
      </c>
      <c r="K26" s="234"/>
      <c r="L26" s="229">
        <f t="shared" si="2"/>
        <v>1897735.201</v>
      </c>
      <c r="M26" s="270">
        <f t="shared" si="3"/>
        <v>566289.679</v>
      </c>
      <c r="N26" s="229">
        <v>502797.9</v>
      </c>
    </row>
    <row r="27" spans="1:14" ht="12.75">
      <c r="A27" s="222" t="s">
        <v>1238</v>
      </c>
      <c r="B27" s="229"/>
      <c r="C27" s="229"/>
      <c r="D27" s="235"/>
      <c r="E27" s="232">
        <f t="shared" si="0"/>
        <v>0</v>
      </c>
      <c r="F27" s="231"/>
      <c r="G27" s="229"/>
      <c r="H27" s="269"/>
      <c r="I27" s="229"/>
      <c r="J27" s="229"/>
      <c r="K27" s="234"/>
      <c r="L27" s="230">
        <f t="shared" si="2"/>
        <v>0</v>
      </c>
      <c r="M27" s="270">
        <f t="shared" si="3"/>
        <v>0</v>
      </c>
      <c r="N27" s="230">
        <f>G27-I27</f>
        <v>0</v>
      </c>
    </row>
    <row r="28" spans="1:14" ht="12.75">
      <c r="A28" s="228" t="s">
        <v>1239</v>
      </c>
      <c r="B28" s="229">
        <v>39228.8</v>
      </c>
      <c r="C28" s="230"/>
      <c r="D28" s="233"/>
      <c r="E28" s="232">
        <f t="shared" si="0"/>
        <v>0</v>
      </c>
      <c r="F28" s="231">
        <v>0</v>
      </c>
      <c r="G28" s="229">
        <f t="shared" si="1"/>
        <v>39228.8</v>
      </c>
      <c r="H28" s="269">
        <v>0.1</v>
      </c>
      <c r="I28" s="229">
        <v>24810.359</v>
      </c>
      <c r="J28" s="229">
        <f>N28*H28</f>
        <v>1441.844</v>
      </c>
      <c r="K28" s="231">
        <v>0</v>
      </c>
      <c r="L28" s="229">
        <f t="shared" si="2"/>
        <v>26252.203</v>
      </c>
      <c r="M28" s="270">
        <f t="shared" si="3"/>
        <v>12976.597000000002</v>
      </c>
      <c r="N28" s="229">
        <v>14418.44</v>
      </c>
    </row>
    <row r="29" spans="1:14" ht="12.75">
      <c r="A29" s="228" t="s">
        <v>1240</v>
      </c>
      <c r="B29" s="229">
        <f>B50</f>
        <v>2256249.21</v>
      </c>
      <c r="C29" s="230">
        <v>21388</v>
      </c>
      <c r="D29" s="233">
        <v>5500</v>
      </c>
      <c r="E29" s="232">
        <f t="shared" si="0"/>
        <v>26888</v>
      </c>
      <c r="F29" s="231">
        <v>61721</v>
      </c>
      <c r="G29" s="229">
        <f t="shared" si="1"/>
        <v>2221416.21</v>
      </c>
      <c r="H29" s="269">
        <v>0.1</v>
      </c>
      <c r="I29" s="229">
        <v>1759717.2540000002</v>
      </c>
      <c r="J29" s="229">
        <f>(N29*H29)+(C29*H29)+(D29*5%)</f>
        <v>52066.99600000001</v>
      </c>
      <c r="K29" s="231">
        <f>F29*H29</f>
        <v>6172.1</v>
      </c>
      <c r="L29" s="229">
        <f>(I29+J29)-K29</f>
        <v>1805612.1500000001</v>
      </c>
      <c r="M29" s="270">
        <f>G29-L29</f>
        <v>415804.0599999998</v>
      </c>
      <c r="N29" s="229">
        <v>496531.96</v>
      </c>
    </row>
    <row r="30" spans="1:14" ht="12.75">
      <c r="A30" s="228" t="s">
        <v>1241</v>
      </c>
      <c r="B30" s="229">
        <v>203337.8</v>
      </c>
      <c r="C30" s="230"/>
      <c r="D30" s="233"/>
      <c r="E30" s="232">
        <f t="shared" si="0"/>
        <v>0</v>
      </c>
      <c r="F30" s="231">
        <v>0</v>
      </c>
      <c r="G30" s="229">
        <f t="shared" si="1"/>
        <v>203337.8</v>
      </c>
      <c r="H30" s="269">
        <v>0.1</v>
      </c>
      <c r="I30" s="229">
        <v>177591.707</v>
      </c>
      <c r="J30" s="229">
        <f aca="true" t="shared" si="6" ref="J30:J35">N30*H30</f>
        <v>2574.6090000000004</v>
      </c>
      <c r="K30" s="231">
        <v>0</v>
      </c>
      <c r="L30" s="229">
        <f t="shared" si="2"/>
        <v>180166.316</v>
      </c>
      <c r="M30" s="270">
        <f t="shared" si="3"/>
        <v>23171.483999999997</v>
      </c>
      <c r="N30" s="229">
        <v>25746.09</v>
      </c>
    </row>
    <row r="31" spans="1:14" ht="12.75">
      <c r="A31" s="238" t="s">
        <v>1242</v>
      </c>
      <c r="B31" s="229"/>
      <c r="C31" s="230"/>
      <c r="D31" s="233"/>
      <c r="E31" s="232">
        <f t="shared" si="0"/>
        <v>0</v>
      </c>
      <c r="F31" s="231"/>
      <c r="G31" s="229">
        <f t="shared" si="1"/>
        <v>0</v>
      </c>
      <c r="H31" s="237"/>
      <c r="I31" s="229"/>
      <c r="J31" s="230">
        <v>0</v>
      </c>
      <c r="K31" s="239"/>
      <c r="L31" s="230">
        <f t="shared" si="2"/>
        <v>0</v>
      </c>
      <c r="M31" s="270">
        <f t="shared" si="3"/>
        <v>0</v>
      </c>
      <c r="N31" s="229">
        <f>G31-I31</f>
        <v>0</v>
      </c>
    </row>
    <row r="32" spans="1:14" ht="12.75">
      <c r="A32" s="228" t="s">
        <v>1243</v>
      </c>
      <c r="B32" s="229">
        <v>6137.04</v>
      </c>
      <c r="C32" s="230">
        <v>2710</v>
      </c>
      <c r="D32" s="233">
        <v>500</v>
      </c>
      <c r="E32" s="232">
        <f t="shared" si="0"/>
        <v>3210</v>
      </c>
      <c r="F32" s="231">
        <v>0</v>
      </c>
      <c r="G32" s="229">
        <f t="shared" si="1"/>
        <v>9347.04</v>
      </c>
      <c r="H32" s="269">
        <v>0.1</v>
      </c>
      <c r="I32" s="229">
        <v>5504.673</v>
      </c>
      <c r="J32" s="229">
        <f>(N32*H32)+(C32*H32)+(D32*5%)</f>
        <v>359.237</v>
      </c>
      <c r="K32" s="231">
        <v>0</v>
      </c>
      <c r="L32" s="229">
        <f t="shared" si="2"/>
        <v>5863.91</v>
      </c>
      <c r="M32" s="270">
        <f t="shared" si="3"/>
        <v>3483.130000000001</v>
      </c>
      <c r="N32" s="229">
        <v>632.37</v>
      </c>
    </row>
    <row r="33" spans="1:14" ht="12.75">
      <c r="A33" s="222" t="s">
        <v>1244</v>
      </c>
      <c r="B33" s="229"/>
      <c r="C33" s="230"/>
      <c r="D33" s="233"/>
      <c r="E33" s="232">
        <f t="shared" si="0"/>
        <v>0</v>
      </c>
      <c r="F33" s="231"/>
      <c r="G33" s="229"/>
      <c r="H33" s="269"/>
      <c r="I33" s="229"/>
      <c r="J33" s="230">
        <f t="shared" si="6"/>
        <v>0</v>
      </c>
      <c r="K33" s="234"/>
      <c r="L33" s="230">
        <f t="shared" si="2"/>
        <v>0</v>
      </c>
      <c r="M33" s="270">
        <f t="shared" si="3"/>
        <v>0</v>
      </c>
      <c r="N33" s="230">
        <f>G33-I33</f>
        <v>0</v>
      </c>
    </row>
    <row r="34" spans="1:14" ht="12.75">
      <c r="A34" s="228" t="s">
        <v>1245</v>
      </c>
      <c r="B34" s="229">
        <f>B85</f>
        <v>2337628.71</v>
      </c>
      <c r="C34" s="230"/>
      <c r="D34" s="233"/>
      <c r="E34" s="232">
        <f t="shared" si="0"/>
        <v>0</v>
      </c>
      <c r="F34" s="231">
        <v>0</v>
      </c>
      <c r="G34" s="229">
        <f t="shared" si="1"/>
        <v>2337628.71</v>
      </c>
      <c r="H34" s="269">
        <v>0.15</v>
      </c>
      <c r="I34" s="229">
        <v>570887.2039999999</v>
      </c>
      <c r="J34" s="229">
        <f t="shared" si="6"/>
        <v>265011.2265</v>
      </c>
      <c r="K34" s="231">
        <v>0</v>
      </c>
      <c r="L34" s="229">
        <f>(I34+J34)-K34</f>
        <v>835898.4304999999</v>
      </c>
      <c r="M34" s="270">
        <f t="shared" si="3"/>
        <v>1501730.2795000002</v>
      </c>
      <c r="N34" s="229">
        <v>1766741.51</v>
      </c>
    </row>
    <row r="35" spans="1:14" ht="12.75">
      <c r="A35" s="228" t="s">
        <v>1246</v>
      </c>
      <c r="B35" s="229">
        <v>1144.65</v>
      </c>
      <c r="C35" s="230"/>
      <c r="D35" s="233"/>
      <c r="E35" s="232">
        <f t="shared" si="0"/>
        <v>0</v>
      </c>
      <c r="F35" s="231">
        <v>0</v>
      </c>
      <c r="G35" s="229">
        <f t="shared" si="1"/>
        <v>1144.65</v>
      </c>
      <c r="H35" s="269">
        <v>0.15</v>
      </c>
      <c r="I35" s="229">
        <v>1128.8229999999999</v>
      </c>
      <c r="J35" s="229">
        <f t="shared" si="6"/>
        <v>2.3745</v>
      </c>
      <c r="K35" s="231">
        <v>0</v>
      </c>
      <c r="L35" s="229">
        <f t="shared" si="2"/>
        <v>1131.1974999999998</v>
      </c>
      <c r="M35" s="270">
        <f t="shared" si="3"/>
        <v>13.452500000000327</v>
      </c>
      <c r="N35" s="229">
        <v>15.83</v>
      </c>
    </row>
    <row r="36" spans="1:14" ht="12.75">
      <c r="A36" s="240" t="s">
        <v>1247</v>
      </c>
      <c r="B36" s="293">
        <f>SUM(B7:B35)</f>
        <v>156841909.54000005</v>
      </c>
      <c r="C36" s="293">
        <f aca="true" t="shared" si="7" ref="C36:M36">SUM(C7:C35)</f>
        <v>737207.42</v>
      </c>
      <c r="D36" s="293">
        <f t="shared" si="7"/>
        <v>170087.01</v>
      </c>
      <c r="E36" s="293">
        <f t="shared" si="7"/>
        <v>907294.43</v>
      </c>
      <c r="F36" s="398">
        <f>SUM(F7:F35)</f>
        <v>1509067</v>
      </c>
      <c r="G36" s="293">
        <f>SUM(G7:G35)</f>
        <v>156240136.97000006</v>
      </c>
      <c r="H36" s="293"/>
      <c r="I36" s="293">
        <f t="shared" si="7"/>
        <v>98986312.8345</v>
      </c>
      <c r="J36" s="293">
        <f t="shared" si="7"/>
        <v>8893544.839000002</v>
      </c>
      <c r="K36" s="293">
        <f t="shared" si="7"/>
        <v>151849</v>
      </c>
      <c r="L36" s="293">
        <f>SUM(L7:L35)</f>
        <v>107728008.67350002</v>
      </c>
      <c r="M36" s="293">
        <f t="shared" si="7"/>
        <v>48512128.2965</v>
      </c>
      <c r="N36" s="293">
        <f>SUM(N7:N35)</f>
        <v>57855596.709999986</v>
      </c>
    </row>
    <row r="37" spans="1:14" ht="12.75">
      <c r="A37" s="242" t="s">
        <v>423</v>
      </c>
      <c r="B37" s="293">
        <v>121614974.66999999</v>
      </c>
      <c r="C37" s="258">
        <v>1668257.62</v>
      </c>
      <c r="D37" s="241">
        <v>34276277.25</v>
      </c>
      <c r="E37" s="293">
        <v>35944534.870000005</v>
      </c>
      <c r="F37" s="294">
        <v>717600</v>
      </c>
      <c r="G37" s="293">
        <v>156841909.54000005</v>
      </c>
      <c r="H37" s="220"/>
      <c r="I37" s="293">
        <v>95327371.95</v>
      </c>
      <c r="J37" s="293">
        <v>4089500.8845</v>
      </c>
      <c r="K37" s="293">
        <v>430560</v>
      </c>
      <c r="L37" s="293">
        <v>98986312.8345</v>
      </c>
      <c r="M37" s="293">
        <v>57855596.705499984</v>
      </c>
      <c r="N37" s="294">
        <v>26287602.719999995</v>
      </c>
    </row>
    <row r="41" spans="1:14" ht="12.75">
      <c r="A41" s="321" t="s">
        <v>442</v>
      </c>
      <c r="B41" s="219"/>
      <c r="C41" s="219"/>
      <c r="D41" s="219"/>
      <c r="E41" s="397"/>
      <c r="F41" s="219"/>
      <c r="G41" s="219"/>
      <c r="H41" s="219"/>
      <c r="I41" s="219"/>
      <c r="J41" s="397">
        <f>I36+J36-K36</f>
        <v>107728008.6735</v>
      </c>
      <c r="K41" s="397">
        <f>J36-K36</f>
        <v>8741695.839000002</v>
      </c>
      <c r="L41" s="219"/>
      <c r="M41" s="219"/>
      <c r="N41" s="219"/>
    </row>
    <row r="42" spans="1:14" ht="12.75">
      <c r="A42" s="219"/>
      <c r="B42" s="219"/>
      <c r="C42" s="219"/>
      <c r="D42" s="219"/>
      <c r="E42" s="219"/>
      <c r="F42" s="219"/>
      <c r="G42" s="219"/>
      <c r="H42" s="219"/>
      <c r="I42" s="219"/>
      <c r="J42" s="219"/>
      <c r="K42" s="219"/>
      <c r="L42" s="219"/>
      <c r="M42" s="612" t="s">
        <v>443</v>
      </c>
      <c r="N42" s="612"/>
    </row>
    <row r="43" spans="1:19" ht="12.75">
      <c r="A43" s="641" t="s">
        <v>1216</v>
      </c>
      <c r="B43" s="221"/>
      <c r="C43" s="295"/>
      <c r="D43" s="295"/>
      <c r="E43" s="637"/>
      <c r="F43" s="637"/>
      <c r="G43" s="350"/>
      <c r="H43" s="350"/>
      <c r="I43" s="645"/>
      <c r="J43" s="645"/>
      <c r="K43" s="645"/>
      <c r="L43" s="645"/>
      <c r="M43" s="637"/>
      <c r="N43" s="637"/>
      <c r="O43" s="122"/>
      <c r="P43" s="122"/>
      <c r="Q43" s="122"/>
      <c r="R43" s="122"/>
      <c r="S43" s="122"/>
    </row>
    <row r="44" spans="1:19" ht="12.75">
      <c r="A44" s="642"/>
      <c r="B44" s="646" t="s">
        <v>1253</v>
      </c>
      <c r="C44" s="219"/>
      <c r="D44" s="219"/>
      <c r="E44" s="636"/>
      <c r="F44" s="636"/>
      <c r="G44" s="631"/>
      <c r="H44" s="631"/>
      <c r="I44" s="631"/>
      <c r="J44" s="631"/>
      <c r="K44" s="631"/>
      <c r="L44" s="631"/>
      <c r="M44" s="644"/>
      <c r="N44" s="633"/>
      <c r="O44" s="122"/>
      <c r="P44" s="122"/>
      <c r="Q44" s="122"/>
      <c r="R44" s="122"/>
      <c r="S44" s="122"/>
    </row>
    <row r="45" spans="1:19" ht="12.75">
      <c r="A45" s="643"/>
      <c r="B45" s="647"/>
      <c r="C45" s="222" t="s">
        <v>1435</v>
      </c>
      <c r="D45" s="219"/>
      <c r="E45" s="224"/>
      <c r="F45" s="351"/>
      <c r="G45" s="631"/>
      <c r="H45" s="638"/>
      <c r="I45" s="633"/>
      <c r="J45" s="633"/>
      <c r="K45" s="633"/>
      <c r="L45" s="633"/>
      <c r="M45" s="644"/>
      <c r="N45" s="633"/>
      <c r="O45" s="122"/>
      <c r="P45" s="122"/>
      <c r="Q45" s="122"/>
      <c r="R45" s="122"/>
      <c r="S45" s="122"/>
    </row>
    <row r="46" spans="1:19" ht="12.75">
      <c r="A46" s="318"/>
      <c r="B46" s="259"/>
      <c r="C46" s="219"/>
      <c r="D46" s="219"/>
      <c r="E46" s="224" t="s">
        <v>997</v>
      </c>
      <c r="F46" s="346" t="s">
        <v>277</v>
      </c>
      <c r="G46" s="347" t="s">
        <v>278</v>
      </c>
      <c r="H46" s="296"/>
      <c r="I46" s="297" t="s">
        <v>998</v>
      </c>
      <c r="J46" s="297"/>
      <c r="K46" s="297"/>
      <c r="L46" s="297"/>
      <c r="M46" s="297"/>
      <c r="N46" s="297"/>
      <c r="O46" s="122"/>
      <c r="P46" s="122"/>
      <c r="Q46" s="122"/>
      <c r="R46" s="122"/>
      <c r="S46" s="122"/>
    </row>
    <row r="47" spans="1:19" ht="12.75">
      <c r="A47" s="319" t="s">
        <v>1240</v>
      </c>
      <c r="B47" s="298"/>
      <c r="C47" s="228" t="s">
        <v>1435</v>
      </c>
      <c r="D47" s="219"/>
      <c r="E47" s="301">
        <v>1584963.85</v>
      </c>
      <c r="F47" s="301">
        <v>547049.02</v>
      </c>
      <c r="G47" s="301">
        <v>119787.01</v>
      </c>
      <c r="H47" s="219"/>
      <c r="I47" s="301">
        <v>2251799.88</v>
      </c>
      <c r="J47" s="291">
        <f>N26*60%</f>
        <v>301678.74</v>
      </c>
      <c r="K47" s="219"/>
      <c r="L47" s="219"/>
      <c r="M47" s="321"/>
      <c r="N47" s="219"/>
      <c r="O47" s="122"/>
      <c r="P47" s="122"/>
      <c r="Q47" s="122"/>
      <c r="R47" s="122"/>
      <c r="S47" s="122"/>
    </row>
    <row r="48" spans="1:19" ht="12.75">
      <c r="A48" s="239" t="s">
        <v>1258</v>
      </c>
      <c r="B48" s="298">
        <v>32560.76</v>
      </c>
      <c r="C48" s="219" t="s">
        <v>996</v>
      </c>
      <c r="D48" s="219"/>
      <c r="E48" s="386">
        <v>67225</v>
      </c>
      <c r="F48" s="386">
        <v>130000</v>
      </c>
      <c r="G48" s="301">
        <v>15000</v>
      </c>
      <c r="H48" s="300"/>
      <c r="I48" s="301">
        <v>212225</v>
      </c>
      <c r="J48" s="301">
        <f>C26*60%</f>
        <v>406229.412</v>
      </c>
      <c r="K48" s="263"/>
      <c r="L48" s="301"/>
      <c r="M48" s="352"/>
      <c r="N48" s="301"/>
      <c r="O48" s="122"/>
      <c r="P48" s="122"/>
      <c r="Q48" s="122"/>
      <c r="R48" s="122"/>
      <c r="S48" s="122"/>
    </row>
    <row r="49" spans="1:19" ht="13.5" thickBot="1">
      <c r="A49" s="239" t="s">
        <v>1240</v>
      </c>
      <c r="B49" s="298">
        <v>2223688.45</v>
      </c>
      <c r="C49" s="219"/>
      <c r="D49" s="219"/>
      <c r="E49" s="303">
        <f>SUM(E47:E48)</f>
        <v>1652188.85</v>
      </c>
      <c r="F49" s="387">
        <f>SUM(F47:F48)</f>
        <v>677049.02</v>
      </c>
      <c r="G49" s="303">
        <f>SUM(G47:G48)</f>
        <v>134787.01</v>
      </c>
      <c r="H49" s="388"/>
      <c r="I49" s="303">
        <f>SUM(I47:I48)</f>
        <v>2464024.88</v>
      </c>
      <c r="J49" s="301">
        <f>D26*30%</f>
        <v>40436.103</v>
      </c>
      <c r="K49" s="263"/>
      <c r="L49" s="301"/>
      <c r="M49" s="352"/>
      <c r="N49" s="301"/>
      <c r="O49" s="122"/>
      <c r="P49" s="122"/>
      <c r="Q49" s="122"/>
      <c r="R49" s="122"/>
      <c r="S49" s="122"/>
    </row>
    <row r="50" spans="1:19" ht="14.25" thickBot="1" thickTop="1">
      <c r="A50" s="239"/>
      <c r="B50" s="304">
        <f>SUM(B48:B49)</f>
        <v>2256249.21</v>
      </c>
      <c r="C50" s="302"/>
      <c r="D50" s="302"/>
      <c r="E50" s="301"/>
      <c r="F50" s="301"/>
      <c r="G50" s="291"/>
      <c r="H50" s="219"/>
      <c r="I50" s="353"/>
      <c r="J50" s="291">
        <f>SUM(J47:J49)</f>
        <v>748344.255</v>
      </c>
      <c r="K50" s="291"/>
      <c r="L50" s="291"/>
      <c r="M50" s="352"/>
      <c r="N50" s="291"/>
      <c r="O50" s="122"/>
      <c r="P50" s="122"/>
      <c r="Q50" s="122"/>
      <c r="R50" s="122"/>
      <c r="S50" s="122"/>
    </row>
    <row r="51" spans="1:19" ht="13.5" thickTop="1">
      <c r="A51" s="345" t="s">
        <v>277</v>
      </c>
      <c r="B51" s="389">
        <v>32270</v>
      </c>
      <c r="C51" s="219"/>
      <c r="D51" s="219"/>
      <c r="E51" s="301"/>
      <c r="F51" s="301"/>
      <c r="G51" s="291"/>
      <c r="H51" s="219"/>
      <c r="I51" s="353"/>
      <c r="J51" s="291"/>
      <c r="K51" s="291"/>
      <c r="L51" s="291"/>
      <c r="M51" s="352"/>
      <c r="N51" s="291"/>
      <c r="O51" s="122"/>
      <c r="P51" s="122"/>
      <c r="Q51" s="122"/>
      <c r="R51" s="122"/>
      <c r="S51" s="122"/>
    </row>
    <row r="52" spans="1:19" ht="12.75">
      <c r="A52" s="345" t="s">
        <v>278</v>
      </c>
      <c r="B52" s="389">
        <v>41776.5</v>
      </c>
      <c r="C52" s="219"/>
      <c r="D52" s="219"/>
      <c r="E52" s="301"/>
      <c r="F52" s="301"/>
      <c r="G52" s="291"/>
      <c r="H52" s="219"/>
      <c r="I52" s="353"/>
      <c r="J52" s="291"/>
      <c r="K52" s="291"/>
      <c r="L52" s="291"/>
      <c r="M52" s="352"/>
      <c r="N52" s="291"/>
      <c r="O52" s="122"/>
      <c r="P52" s="122"/>
      <c r="Q52" s="122"/>
      <c r="R52" s="122"/>
      <c r="S52" s="122"/>
    </row>
    <row r="53" spans="1:19" ht="12.75">
      <c r="A53" s="239"/>
      <c r="B53" s="354">
        <f>SUM(B50:B52)</f>
        <v>2330295.71</v>
      </c>
      <c r="C53" s="219"/>
      <c r="D53" s="219"/>
      <c r="E53" s="301"/>
      <c r="F53" s="301"/>
      <c r="G53" s="291"/>
      <c r="H53" s="219"/>
      <c r="I53" s="353"/>
      <c r="J53" s="291"/>
      <c r="K53" s="291"/>
      <c r="L53" s="291"/>
      <c r="M53" s="352"/>
      <c r="N53" s="291"/>
      <c r="O53" s="122"/>
      <c r="P53" s="122"/>
      <c r="Q53" s="122"/>
      <c r="R53" s="122"/>
      <c r="S53" s="122"/>
    </row>
    <row r="54" spans="1:19" ht="12.75">
      <c r="A54" s="239"/>
      <c r="B54" s="354"/>
      <c r="C54" s="219"/>
      <c r="D54" s="219"/>
      <c r="E54" s="301"/>
      <c r="F54" s="301"/>
      <c r="G54" s="291">
        <v>157749203.97</v>
      </c>
      <c r="H54" s="219"/>
      <c r="I54" s="353"/>
      <c r="J54" s="291"/>
      <c r="K54" s="291"/>
      <c r="L54" s="291"/>
      <c r="M54" s="352"/>
      <c r="N54" s="291"/>
      <c r="O54" s="122"/>
      <c r="P54" s="122"/>
      <c r="Q54" s="122"/>
      <c r="R54" s="122"/>
      <c r="S54" s="122"/>
    </row>
    <row r="55" spans="1:19" ht="12.75">
      <c r="A55" s="239"/>
      <c r="B55" s="354"/>
      <c r="C55" s="219"/>
      <c r="D55" s="219"/>
      <c r="E55" s="301"/>
      <c r="F55" s="301"/>
      <c r="G55" s="291">
        <f>G36-G54</f>
        <v>-1509066.9999999404</v>
      </c>
      <c r="H55" s="219"/>
      <c r="I55" s="353"/>
      <c r="J55" s="291"/>
      <c r="K55" s="291"/>
      <c r="L55" s="291"/>
      <c r="M55" s="352"/>
      <c r="N55" s="291"/>
      <c r="O55" s="122"/>
      <c r="P55" s="122"/>
      <c r="Q55" s="122"/>
      <c r="R55" s="122"/>
      <c r="S55" s="122"/>
    </row>
    <row r="56" spans="1:19" ht="12.75">
      <c r="A56" s="319" t="s">
        <v>1225</v>
      </c>
      <c r="B56" s="239"/>
      <c r="C56" s="219"/>
      <c r="D56" s="219"/>
      <c r="E56" s="219"/>
      <c r="F56" s="219"/>
      <c r="G56" s="219"/>
      <c r="H56" s="219"/>
      <c r="I56" s="219"/>
      <c r="J56" s="301"/>
      <c r="K56" s="219"/>
      <c r="L56" s="219"/>
      <c r="M56" s="321"/>
      <c r="N56" s="219"/>
      <c r="O56" s="122"/>
      <c r="P56" s="122"/>
      <c r="Q56" s="122"/>
      <c r="R56" s="122"/>
      <c r="S56" s="122"/>
    </row>
    <row r="57" spans="1:19" ht="12.75">
      <c r="A57" s="234" t="s">
        <v>1225</v>
      </c>
      <c r="B57" s="298">
        <v>202785.7</v>
      </c>
      <c r="C57" s="219"/>
      <c r="D57" s="219"/>
      <c r="E57" s="263"/>
      <c r="F57" s="263"/>
      <c r="G57" s="301"/>
      <c r="H57" s="300"/>
      <c r="I57" s="301"/>
      <c r="J57" s="301"/>
      <c r="K57" s="263"/>
      <c r="L57" s="301"/>
      <c r="M57" s="352"/>
      <c r="N57" s="301"/>
      <c r="O57" s="122"/>
      <c r="P57" s="122"/>
      <c r="Q57" s="122"/>
      <c r="R57" s="122"/>
      <c r="S57" s="122"/>
    </row>
    <row r="58" spans="1:19" ht="12.75">
      <c r="A58" s="239" t="s">
        <v>444</v>
      </c>
      <c r="B58" s="298">
        <v>4000</v>
      </c>
      <c r="C58" s="219"/>
      <c r="D58" s="219"/>
      <c r="E58" s="263"/>
      <c r="F58" s="263"/>
      <c r="G58" s="301"/>
      <c r="H58" s="300"/>
      <c r="I58" s="301"/>
      <c r="J58" s="301"/>
      <c r="K58" s="263"/>
      <c r="L58" s="301"/>
      <c r="M58" s="352"/>
      <c r="N58" s="301"/>
      <c r="O58" s="122"/>
      <c r="P58" s="122"/>
      <c r="Q58" s="122"/>
      <c r="R58" s="122"/>
      <c r="S58" s="122"/>
    </row>
    <row r="59" spans="1:19" ht="13.5" thickBot="1">
      <c r="A59" s="239"/>
      <c r="B59" s="304">
        <f>SUM(B57:B58)</f>
        <v>206785.7</v>
      </c>
      <c r="C59" s="303"/>
      <c r="D59" s="303"/>
      <c r="E59" s="301"/>
      <c r="F59" s="301"/>
      <c r="G59" s="219"/>
      <c r="H59" s="301"/>
      <c r="I59" s="301"/>
      <c r="J59" s="301"/>
      <c r="K59" s="291"/>
      <c r="L59" s="291"/>
      <c r="M59" s="355"/>
      <c r="N59" s="291"/>
      <c r="O59" s="122"/>
      <c r="P59" s="122"/>
      <c r="Q59" s="122"/>
      <c r="R59" s="122"/>
      <c r="S59" s="122"/>
    </row>
    <row r="60" spans="1:19" ht="13.5" thickTop="1">
      <c r="A60" s="299" t="s">
        <v>1156</v>
      </c>
      <c r="B60" s="239"/>
      <c r="C60" s="219"/>
      <c r="D60" s="219"/>
      <c r="E60" s="219"/>
      <c r="F60" s="219"/>
      <c r="G60" s="219"/>
      <c r="H60" s="219"/>
      <c r="I60" s="219"/>
      <c r="J60" s="219"/>
      <c r="K60" s="219"/>
      <c r="L60" s="219"/>
      <c r="M60" s="321"/>
      <c r="N60" s="219"/>
      <c r="O60" s="122"/>
      <c r="P60" s="122"/>
      <c r="Q60" s="122"/>
      <c r="R60" s="122"/>
      <c r="S60" s="122"/>
    </row>
    <row r="61" spans="1:19" ht="12.75">
      <c r="A61" s="239" t="s">
        <v>445</v>
      </c>
      <c r="B61" s="298">
        <f>1185664.5</f>
        <v>1185664.5</v>
      </c>
      <c r="C61" s="219"/>
      <c r="D61" s="219"/>
      <c r="E61" s="301"/>
      <c r="F61" s="263"/>
      <c r="G61" s="301"/>
      <c r="H61" s="300"/>
      <c r="I61" s="301"/>
      <c r="J61" s="301"/>
      <c r="K61" s="263"/>
      <c r="L61" s="301"/>
      <c r="M61" s="352"/>
      <c r="N61" s="219"/>
      <c r="O61" s="122"/>
      <c r="P61" s="122"/>
      <c r="Q61" s="122"/>
      <c r="R61" s="122"/>
      <c r="S61" s="122"/>
    </row>
    <row r="62" spans="1:19" ht="12.75">
      <c r="A62" s="239" t="s">
        <v>1156</v>
      </c>
      <c r="B62" s="298">
        <v>1387792.05</v>
      </c>
      <c r="C62" s="219"/>
      <c r="D62" s="219"/>
      <c r="E62" s="263"/>
      <c r="F62" s="263"/>
      <c r="G62" s="301"/>
      <c r="H62" s="300"/>
      <c r="I62" s="301"/>
      <c r="J62" s="301"/>
      <c r="K62" s="263"/>
      <c r="L62" s="301"/>
      <c r="M62" s="352"/>
      <c r="N62" s="219"/>
      <c r="O62" s="122"/>
      <c r="P62" s="122"/>
      <c r="Q62" s="122"/>
      <c r="R62" s="122"/>
      <c r="S62" s="122"/>
    </row>
    <row r="63" spans="1:19" ht="12.75">
      <c r="A63" s="239" t="s">
        <v>446</v>
      </c>
      <c r="B63" s="298">
        <v>10250</v>
      </c>
      <c r="C63" s="219"/>
      <c r="D63" s="219"/>
      <c r="E63" s="263"/>
      <c r="F63" s="263"/>
      <c r="G63" s="301"/>
      <c r="H63" s="300"/>
      <c r="I63" s="301"/>
      <c r="J63" s="301"/>
      <c r="K63" s="263"/>
      <c r="L63" s="301"/>
      <c r="M63" s="352"/>
      <c r="N63" s="219"/>
      <c r="O63" s="122"/>
      <c r="P63" s="122"/>
      <c r="Q63" s="122"/>
      <c r="R63" s="122"/>
      <c r="S63" s="122"/>
    </row>
    <row r="64" spans="1:19" ht="12.75">
      <c r="A64" s="239" t="s">
        <v>447</v>
      </c>
      <c r="B64" s="298">
        <v>8774</v>
      </c>
      <c r="C64" s="219"/>
      <c r="D64" s="219"/>
      <c r="E64" s="263"/>
      <c r="F64" s="263"/>
      <c r="G64" s="301"/>
      <c r="H64" s="300"/>
      <c r="I64" s="301"/>
      <c r="J64" s="301"/>
      <c r="K64" s="263"/>
      <c r="L64" s="301"/>
      <c r="M64" s="352"/>
      <c r="N64" s="219"/>
      <c r="O64" s="122"/>
      <c r="P64" s="122"/>
      <c r="Q64" s="122"/>
      <c r="R64" s="122"/>
      <c r="S64" s="122"/>
    </row>
    <row r="65" spans="1:19" ht="12.75">
      <c r="A65" s="239" t="s">
        <v>448</v>
      </c>
      <c r="B65" s="305">
        <v>10040</v>
      </c>
      <c r="C65" s="219"/>
      <c r="D65" s="219"/>
      <c r="E65" s="301"/>
      <c r="F65" s="263"/>
      <c r="G65" s="301"/>
      <c r="H65" s="300"/>
      <c r="I65" s="301"/>
      <c r="J65" s="301"/>
      <c r="K65" s="263"/>
      <c r="L65" s="301"/>
      <c r="M65" s="352"/>
      <c r="N65" s="219"/>
      <c r="O65" s="122"/>
      <c r="P65" s="122"/>
      <c r="Q65" s="122"/>
      <c r="R65" s="122"/>
      <c r="S65" s="122"/>
    </row>
    <row r="66" spans="1:19" ht="12.75">
      <c r="A66" s="239" t="s">
        <v>279</v>
      </c>
      <c r="B66" s="298">
        <v>7065155.7</v>
      </c>
      <c r="C66" s="219"/>
      <c r="D66" s="219"/>
      <c r="E66" s="301"/>
      <c r="F66" s="263"/>
      <c r="G66" s="301"/>
      <c r="H66" s="300"/>
      <c r="I66" s="301"/>
      <c r="J66" s="301"/>
      <c r="K66" s="263"/>
      <c r="L66" s="301"/>
      <c r="M66" s="352"/>
      <c r="N66" s="219"/>
      <c r="O66" s="122"/>
      <c r="P66" s="122"/>
      <c r="Q66" s="122"/>
      <c r="R66" s="122"/>
      <c r="S66" s="122"/>
    </row>
    <row r="67" spans="1:19" ht="13.5" thickBot="1">
      <c r="A67" s="320"/>
      <c r="B67" s="304">
        <f>SUM(B61:B66)</f>
        <v>9667676.25</v>
      </c>
      <c r="C67" s="302"/>
      <c r="D67" s="302"/>
      <c r="E67" s="301"/>
      <c r="F67" s="301"/>
      <c r="G67" s="291"/>
      <c r="H67" s="219"/>
      <c r="I67" s="353"/>
      <c r="J67" s="291"/>
      <c r="K67" s="291"/>
      <c r="L67" s="291"/>
      <c r="M67" s="352"/>
      <c r="N67" s="291"/>
      <c r="O67" s="122"/>
      <c r="P67" s="122"/>
      <c r="Q67" s="122"/>
      <c r="R67" s="122"/>
      <c r="S67" s="122"/>
    </row>
    <row r="68" spans="5:19" ht="13.5" thickTop="1">
      <c r="E68" s="122"/>
      <c r="F68" s="122"/>
      <c r="G68" s="122"/>
      <c r="H68" s="122"/>
      <c r="I68" s="122"/>
      <c r="J68" s="122"/>
      <c r="K68" s="122"/>
      <c r="L68" s="122"/>
      <c r="M68" s="122"/>
      <c r="N68" s="122"/>
      <c r="O68" s="122"/>
      <c r="P68" s="122"/>
      <c r="Q68" s="122"/>
      <c r="R68" s="122"/>
      <c r="S68" s="122"/>
    </row>
    <row r="69" spans="5:19" ht="12.75">
      <c r="E69" s="122"/>
      <c r="F69" s="122"/>
      <c r="G69" s="122"/>
      <c r="H69" s="122"/>
      <c r="I69" s="122"/>
      <c r="J69" s="122"/>
      <c r="K69" s="122"/>
      <c r="L69" s="122"/>
      <c r="M69" s="122"/>
      <c r="N69" s="122"/>
      <c r="O69" s="122"/>
      <c r="P69" s="122"/>
      <c r="Q69" s="122"/>
      <c r="R69" s="122"/>
      <c r="S69" s="122"/>
    </row>
    <row r="70" spans="1:2" ht="12.75">
      <c r="A70" t="s">
        <v>280</v>
      </c>
      <c r="B70" s="326">
        <v>136765.14</v>
      </c>
    </row>
    <row r="71" spans="1:2" ht="12.75">
      <c r="A71" t="s">
        <v>281</v>
      </c>
      <c r="B71" s="326">
        <v>2010</v>
      </c>
    </row>
    <row r="72" ht="12.75">
      <c r="B72" s="118">
        <f>SUM(B70:B71)</f>
        <v>138775.14</v>
      </c>
    </row>
    <row r="74" spans="1:2" ht="12.75">
      <c r="A74" s="356" t="s">
        <v>1259</v>
      </c>
      <c r="B74" s="357"/>
    </row>
    <row r="75" spans="1:3" ht="12.75">
      <c r="A75" s="358" t="s">
        <v>1260</v>
      </c>
      <c r="B75" s="359">
        <v>134348952.53</v>
      </c>
      <c r="C75">
        <v>36060</v>
      </c>
    </row>
    <row r="76" spans="1:3" ht="12.75">
      <c r="A76" s="358" t="s">
        <v>1261</v>
      </c>
      <c r="B76" s="359">
        <v>7637</v>
      </c>
      <c r="C76" s="126"/>
    </row>
    <row r="77" spans="1:2" ht="12.75">
      <c r="A77" s="358"/>
      <c r="B77" s="360">
        <f>SUM(B75:B76)</f>
        <v>134356589.53</v>
      </c>
    </row>
    <row r="79" spans="1:2" ht="12.75">
      <c r="A79" s="356"/>
      <c r="B79" s="358"/>
    </row>
    <row r="80" spans="1:2" ht="12.75">
      <c r="A80" s="358"/>
      <c r="B80" s="357"/>
    </row>
    <row r="81" spans="1:2" ht="12.75">
      <c r="A81" s="356" t="s">
        <v>1256</v>
      </c>
      <c r="B81" s="358"/>
    </row>
    <row r="82" spans="1:2" ht="12.75">
      <c r="A82" s="358" t="s">
        <v>1257</v>
      </c>
      <c r="B82" s="357">
        <v>235117</v>
      </c>
    </row>
    <row r="83" spans="1:2" ht="12.75">
      <c r="A83" s="358" t="s">
        <v>1245</v>
      </c>
      <c r="B83" s="357">
        <v>2012607.02</v>
      </c>
    </row>
    <row r="84" spans="1:2" ht="12.75">
      <c r="A84" s="358" t="s">
        <v>1203</v>
      </c>
      <c r="B84" s="357">
        <v>89904.69</v>
      </c>
    </row>
    <row r="85" spans="1:2" ht="12.75">
      <c r="A85" s="358"/>
      <c r="B85" s="361">
        <f>SUM(B82:D84)</f>
        <v>2337628.71</v>
      </c>
    </row>
  </sheetData>
  <sheetProtection/>
  <mergeCells count="31">
    <mergeCell ref="B4:B5"/>
    <mergeCell ref="A43:A45"/>
    <mergeCell ref="M43:N43"/>
    <mergeCell ref="L44:L45"/>
    <mergeCell ref="M44:M45"/>
    <mergeCell ref="N44:N45"/>
    <mergeCell ref="I43:L43"/>
    <mergeCell ref="K44:K45"/>
    <mergeCell ref="B44:B45"/>
    <mergeCell ref="G44:G45"/>
    <mergeCell ref="G4:G5"/>
    <mergeCell ref="J44:J45"/>
    <mergeCell ref="E4:F4"/>
    <mergeCell ref="I44:I45"/>
    <mergeCell ref="E44:F44"/>
    <mergeCell ref="E43:F43"/>
    <mergeCell ref="H44:H45"/>
    <mergeCell ref="A1:N1"/>
    <mergeCell ref="M2:N2"/>
    <mergeCell ref="A3:A5"/>
    <mergeCell ref="E3:F3"/>
    <mergeCell ref="I3:L3"/>
    <mergeCell ref="K4:K5"/>
    <mergeCell ref="M3:N3"/>
    <mergeCell ref="H4:H5"/>
    <mergeCell ref="J4:J5"/>
    <mergeCell ref="I4:I5"/>
    <mergeCell ref="M42:N42"/>
    <mergeCell ref="L4:L5"/>
    <mergeCell ref="M4:M5"/>
    <mergeCell ref="N4:N5"/>
  </mergeCells>
  <printOptions/>
  <pageMargins left="0.17" right="0.29" top="0.71" bottom="0.5" header="0.7" footer="0.5"/>
  <pageSetup horizontalDpi="600" verticalDpi="600" orientation="landscape" paperSize="9" scale="80" r:id="rId2"/>
  <rowBreaks count="2" manualBreakCount="2">
    <brk id="38" max="13" man="1"/>
    <brk id="62" max="255" man="1"/>
  </rowBreaks>
  <drawing r:id="rId1"/>
</worksheet>
</file>

<file path=xl/worksheets/sheet8.xml><?xml version="1.0" encoding="utf-8"?>
<worksheet xmlns="http://schemas.openxmlformats.org/spreadsheetml/2006/main" xmlns:r="http://schemas.openxmlformats.org/officeDocument/2006/relationships">
  <sheetPr>
    <tabColor indexed="20"/>
  </sheetPr>
  <dimension ref="A1:AA111"/>
  <sheetViews>
    <sheetView view="pageBreakPreview" zoomScaleSheetLayoutView="100" zoomScalePageLayoutView="0" workbookViewId="0" topLeftCell="A1">
      <selection activeCell="D7" sqref="D7"/>
    </sheetView>
  </sheetViews>
  <sheetFormatPr defaultColWidth="9.140625" defaultRowHeight="12.75"/>
  <cols>
    <col min="1" max="1" width="4.00390625" style="6" customWidth="1"/>
    <col min="2" max="2" width="49.57421875" style="6" customWidth="1"/>
    <col min="3" max="3" width="17.00390625" style="369" customWidth="1"/>
    <col min="4" max="4" width="19.28125" style="369" customWidth="1"/>
    <col min="5" max="5" width="19.421875" style="6" hidden="1" customWidth="1"/>
    <col min="6" max="6" width="19.7109375" style="6" customWidth="1"/>
    <col min="7" max="7" width="16.00390625" style="6" hidden="1" customWidth="1"/>
    <col min="8" max="8" width="16.57421875" style="6" customWidth="1"/>
    <col min="9" max="9" width="17.140625" style="6" customWidth="1"/>
    <col min="10" max="22" width="9.140625" style="6" customWidth="1"/>
    <col min="23" max="23" width="54.00390625" style="6" bestFit="1" customWidth="1"/>
    <col min="24" max="24" width="2.140625" style="6" customWidth="1"/>
    <col min="25" max="25" width="18.00390625" style="6" customWidth="1"/>
    <col min="26" max="26" width="2.140625" style="6" customWidth="1"/>
    <col min="27" max="27" width="15.140625" style="6" customWidth="1"/>
    <col min="28" max="16384" width="9.140625" style="6" customWidth="1"/>
  </cols>
  <sheetData>
    <row r="1" spans="1:7" ht="16.5" customHeight="1">
      <c r="A1" s="3"/>
      <c r="B1" s="590" t="s">
        <v>1370</v>
      </c>
      <c r="C1" s="590"/>
      <c r="D1" s="590"/>
      <c r="E1" s="590"/>
      <c r="F1" s="590"/>
      <c r="G1" s="3"/>
    </row>
    <row r="2" spans="1:7" ht="16.5" customHeight="1">
      <c r="A2" s="3"/>
      <c r="B2" s="3"/>
      <c r="C2" s="23"/>
      <c r="D2" s="49" t="s">
        <v>1140</v>
      </c>
      <c r="E2" s="3"/>
      <c r="F2" s="49" t="s">
        <v>1042</v>
      </c>
      <c r="G2" s="3"/>
    </row>
    <row r="3" spans="1:7" ht="16.5">
      <c r="A3" s="3"/>
      <c r="B3" s="9" t="s">
        <v>1248</v>
      </c>
      <c r="C3" s="317"/>
      <c r="D3" s="608" t="s">
        <v>952</v>
      </c>
      <c r="E3" s="608"/>
      <c r="F3" s="608"/>
      <c r="G3" s="3"/>
    </row>
    <row r="4" spans="1:7" ht="16.5">
      <c r="A4" s="3"/>
      <c r="B4" s="9" t="s">
        <v>1249</v>
      </c>
      <c r="C4" s="317"/>
      <c r="D4" s="317"/>
      <c r="E4" s="3"/>
      <c r="F4" s="3"/>
      <c r="G4" s="3"/>
    </row>
    <row r="5" spans="1:9" ht="16.5">
      <c r="A5" s="3"/>
      <c r="B5" s="9" t="s">
        <v>1250</v>
      </c>
      <c r="C5" s="317"/>
      <c r="D5" s="317"/>
      <c r="E5" s="3"/>
      <c r="F5" s="3"/>
      <c r="G5" s="3"/>
      <c r="I5" s="128"/>
    </row>
    <row r="6" spans="1:7" ht="16.5">
      <c r="A6" s="3"/>
      <c r="B6" s="9" t="s">
        <v>1269</v>
      </c>
      <c r="C6" s="317"/>
      <c r="D6" s="317"/>
      <c r="E6" s="3"/>
      <c r="F6" s="3"/>
      <c r="G6" s="3"/>
    </row>
    <row r="7" spans="1:9" ht="14.25" customHeight="1">
      <c r="A7" s="3"/>
      <c r="B7" s="3" t="s">
        <v>1262</v>
      </c>
      <c r="C7" s="23"/>
      <c r="D7" s="23"/>
      <c r="E7" s="3"/>
      <c r="F7" s="8"/>
      <c r="G7" s="3"/>
      <c r="I7" s="128"/>
    </row>
    <row r="8" spans="1:9" ht="16.5">
      <c r="A8" s="3"/>
      <c r="B8" s="3" t="s">
        <v>1264</v>
      </c>
      <c r="C8" s="23"/>
      <c r="D8" s="23">
        <f>'Sub SCH'!G575+'Sub SCH'!G585</f>
        <v>11310487.870000001</v>
      </c>
      <c r="E8" s="3"/>
      <c r="F8" s="17">
        <f>'Sub SCH'!I575+'Sub SCH'!I585</f>
        <v>11847094.98</v>
      </c>
      <c r="G8" s="3"/>
      <c r="H8" s="23"/>
      <c r="I8" s="128"/>
    </row>
    <row r="9" spans="1:9" ht="16.5">
      <c r="A9" s="3"/>
      <c r="B9" s="3" t="s">
        <v>1265</v>
      </c>
      <c r="C9" s="23"/>
      <c r="D9" s="23">
        <f>'SH11MAT&amp;STORES'!F41</f>
        <v>11396507.38</v>
      </c>
      <c r="E9" s="3"/>
      <c r="F9" s="23">
        <f>'SH11MAT&amp;STORES'!G41</f>
        <v>35544232.13</v>
      </c>
      <c r="G9" s="3"/>
      <c r="H9" s="128"/>
      <c r="I9" s="128"/>
    </row>
    <row r="10" spans="1:11" ht="16.5">
      <c r="A10" s="3"/>
      <c r="B10" s="3" t="s">
        <v>1266</v>
      </c>
      <c r="C10" s="23"/>
      <c r="D10" s="23">
        <f>'Sub SCH'!G567</f>
        <v>10868030.03</v>
      </c>
      <c r="E10" s="14"/>
      <c r="F10" s="17">
        <f>'Sub SCH'!I567</f>
        <v>10361648.36</v>
      </c>
      <c r="G10" s="3"/>
      <c r="I10" s="128"/>
      <c r="K10" s="128"/>
    </row>
    <row r="11" spans="1:9" ht="16.5">
      <c r="A11" s="3"/>
      <c r="B11" s="3" t="s">
        <v>1267</v>
      </c>
      <c r="C11" s="23"/>
      <c r="D11" s="23">
        <f>'Trial balance 2010-11'!C421</f>
        <v>1971045.9</v>
      </c>
      <c r="E11" s="3"/>
      <c r="F11" s="17">
        <v>2203869.46</v>
      </c>
      <c r="G11" s="3"/>
      <c r="I11" s="128"/>
    </row>
    <row r="12" spans="1:9" ht="16.5">
      <c r="A12" s="3"/>
      <c r="B12" s="3" t="s">
        <v>424</v>
      </c>
      <c r="C12" s="23"/>
      <c r="D12" s="23">
        <f>'SH11MAT&amp;STORES'!F42</f>
        <v>10946415.97</v>
      </c>
      <c r="E12" s="3"/>
      <c r="F12" s="23">
        <f>'SH11MAT&amp;STORES'!G42</f>
        <v>10753654.24</v>
      </c>
      <c r="G12" s="3"/>
      <c r="I12" s="128"/>
    </row>
    <row r="13" spans="1:9" ht="17.25" thickBot="1">
      <c r="A13" s="3"/>
      <c r="B13" s="9" t="s">
        <v>1182</v>
      </c>
      <c r="C13" s="317"/>
      <c r="D13" s="308">
        <f>SUM(D8:D12)</f>
        <v>46492487.15</v>
      </c>
      <c r="E13" s="3"/>
      <c r="F13" s="261">
        <f>SUM(F8:F12)</f>
        <v>70710499.17</v>
      </c>
      <c r="G13" s="3"/>
      <c r="I13" s="128"/>
    </row>
    <row r="14" spans="1:26" ht="17.25" thickTop="1">
      <c r="A14" s="3"/>
      <c r="B14" s="9" t="s">
        <v>1268</v>
      </c>
      <c r="C14" s="317"/>
      <c r="D14" s="317"/>
      <c r="E14" s="3"/>
      <c r="F14" s="3"/>
      <c r="G14" s="3"/>
      <c r="I14" s="128"/>
      <c r="W14" s="13" t="s">
        <v>455</v>
      </c>
      <c r="X14" s="56"/>
      <c r="Y14" s="57">
        <v>40504</v>
      </c>
      <c r="Z14" s="6" t="s">
        <v>1313</v>
      </c>
    </row>
    <row r="15" spans="1:26" ht="16.5">
      <c r="A15" s="3"/>
      <c r="B15" s="9" t="s">
        <v>1158</v>
      </c>
      <c r="C15" s="317"/>
      <c r="D15" s="317"/>
      <c r="E15" s="3"/>
      <c r="F15" s="3"/>
      <c r="G15" s="3"/>
      <c r="H15" s="50"/>
      <c r="I15" s="128"/>
      <c r="W15" s="13" t="s">
        <v>456</v>
      </c>
      <c r="X15" s="56"/>
      <c r="Y15" s="57">
        <v>283222</v>
      </c>
      <c r="Z15" s="6" t="s">
        <v>1313</v>
      </c>
    </row>
    <row r="16" spans="1:26" ht="13.5" customHeight="1">
      <c r="A16" s="3"/>
      <c r="B16" s="3" t="s">
        <v>1159</v>
      </c>
      <c r="C16" s="23"/>
      <c r="D16" s="23"/>
      <c r="E16" s="3"/>
      <c r="F16" s="3"/>
      <c r="G16" s="3"/>
      <c r="H16" s="50"/>
      <c r="I16" s="128"/>
      <c r="W16" s="13" t="s">
        <v>1173</v>
      </c>
      <c r="X16" s="3"/>
      <c r="Y16" s="107">
        <v>487220</v>
      </c>
      <c r="Z16" s="6" t="s">
        <v>1313</v>
      </c>
    </row>
    <row r="17" spans="1:26" ht="16.5" customHeight="1">
      <c r="A17" s="3">
        <v>2</v>
      </c>
      <c r="B17" s="26" t="s">
        <v>1160</v>
      </c>
      <c r="C17" s="23">
        <v>590331.23</v>
      </c>
      <c r="E17" s="23">
        <v>1771167.86</v>
      </c>
      <c r="F17" s="23"/>
      <c r="G17" s="3"/>
      <c r="I17" s="128"/>
      <c r="W17" s="13" t="s">
        <v>457</v>
      </c>
      <c r="X17" s="56"/>
      <c r="Y17" s="57">
        <v>87081</v>
      </c>
      <c r="Z17" s="6" t="s">
        <v>1313</v>
      </c>
    </row>
    <row r="18" spans="1:27" ht="16.5" customHeight="1">
      <c r="A18" s="3"/>
      <c r="B18" s="26" t="s">
        <v>1161</v>
      </c>
      <c r="C18" s="306">
        <v>1262124</v>
      </c>
      <c r="D18" s="23">
        <f>C17-C18</f>
        <v>-671792.77</v>
      </c>
      <c r="E18" s="307">
        <v>1180836.63</v>
      </c>
      <c r="F18" s="23">
        <f>E17-E18</f>
        <v>590331.2300000002</v>
      </c>
      <c r="G18" s="3"/>
      <c r="H18" s="108"/>
      <c r="I18" s="128"/>
      <c r="W18" s="13" t="s">
        <v>1649</v>
      </c>
      <c r="X18" s="56"/>
      <c r="Y18" s="57">
        <v>239176.4</v>
      </c>
      <c r="Z18" s="3" t="s">
        <v>1313</v>
      </c>
      <c r="AA18" s="3"/>
    </row>
    <row r="19" spans="1:25" ht="16.5" customHeight="1">
      <c r="A19" s="3">
        <v>3</v>
      </c>
      <c r="B19" s="13" t="s">
        <v>1056</v>
      </c>
      <c r="C19" s="23"/>
      <c r="D19" s="23">
        <f>'Trial balance 2010-11'!C327</f>
        <v>551713.79</v>
      </c>
      <c r="E19" s="12"/>
      <c r="F19" s="23">
        <f>'Trial Balance'!B329</f>
        <v>2152195.79</v>
      </c>
      <c r="G19" s="3"/>
      <c r="H19" s="109"/>
      <c r="I19" s="128"/>
      <c r="W19" s="13" t="s">
        <v>1650</v>
      </c>
      <c r="X19" s="56"/>
      <c r="Y19" s="57">
        <v>0</v>
      </c>
    </row>
    <row r="20" spans="1:27" ht="16.5" customHeight="1">
      <c r="A20" s="3">
        <v>4</v>
      </c>
      <c r="B20" s="3" t="s">
        <v>1162</v>
      </c>
      <c r="C20" s="23">
        <f>'Trial balance 2010-11'!C357</f>
        <v>5688508.2</v>
      </c>
      <c r="D20" s="23"/>
      <c r="E20" s="12">
        <f>'Trial Balance'!B362</f>
        <v>4640776.2</v>
      </c>
      <c r="F20" s="23"/>
      <c r="G20" s="3"/>
      <c r="H20" s="15"/>
      <c r="I20" s="128"/>
      <c r="W20" s="13" t="s">
        <v>1651</v>
      </c>
      <c r="X20" s="56"/>
      <c r="Y20" s="57">
        <v>0</v>
      </c>
      <c r="Z20" s="3"/>
      <c r="AA20" s="3"/>
    </row>
    <row r="21" spans="1:26" ht="16.5" customHeight="1">
      <c r="A21" s="3"/>
      <c r="B21" s="3" t="s">
        <v>1163</v>
      </c>
      <c r="C21" s="306">
        <f>'Trial balance 2010-11'!D368</f>
        <v>359924</v>
      </c>
      <c r="D21" s="23">
        <f>C20-C21</f>
        <v>5328584.2</v>
      </c>
      <c r="E21" s="307">
        <f>'Trial Balance'!C376</f>
        <v>359924</v>
      </c>
      <c r="F21" s="23">
        <f>E20-E21</f>
        <v>4280852.2</v>
      </c>
      <c r="G21" s="3"/>
      <c r="H21" s="110"/>
      <c r="I21" s="128"/>
      <c r="W21" s="13" t="s">
        <v>458</v>
      </c>
      <c r="X21" s="56"/>
      <c r="Y21" s="57">
        <v>2071</v>
      </c>
      <c r="Z21" s="6" t="s">
        <v>1313</v>
      </c>
    </row>
    <row r="22" spans="1:27" ht="16.5" customHeight="1">
      <c r="A22" s="3">
        <v>5</v>
      </c>
      <c r="B22" s="13" t="s">
        <v>456</v>
      </c>
      <c r="C22" s="23"/>
      <c r="D22" s="23">
        <v>0</v>
      </c>
      <c r="E22" s="3"/>
      <c r="F22" s="57">
        <f>'Trial Balance'!B317</f>
        <v>283222</v>
      </c>
      <c r="G22" s="3"/>
      <c r="H22" s="108"/>
      <c r="I22" s="128"/>
      <c r="W22" s="13" t="s">
        <v>459</v>
      </c>
      <c r="X22" s="56"/>
      <c r="Y22" s="57">
        <v>66880</v>
      </c>
      <c r="Z22" s="3" t="s">
        <v>1313</v>
      </c>
      <c r="AA22" s="3"/>
    </row>
    <row r="23" spans="1:26" s="3" customFormat="1" ht="16.5" customHeight="1">
      <c r="A23" s="3">
        <v>6</v>
      </c>
      <c r="B23" s="13" t="s">
        <v>1173</v>
      </c>
      <c r="C23" s="23"/>
      <c r="D23" s="23">
        <f>'Trial balance 2010-11'!C318</f>
        <v>82497</v>
      </c>
      <c r="F23" s="23">
        <f>'Trial Balance'!B318</f>
        <v>487220</v>
      </c>
      <c r="H23" s="108"/>
      <c r="I23" s="128"/>
      <c r="W23" s="13" t="s">
        <v>460</v>
      </c>
      <c r="X23" s="56"/>
      <c r="Y23" s="57">
        <v>71618</v>
      </c>
      <c r="Z23" s="3" t="s">
        <v>1313</v>
      </c>
    </row>
    <row r="24" spans="1:25" s="3" customFormat="1" ht="16.5" customHeight="1">
      <c r="A24" s="3">
        <v>7</v>
      </c>
      <c r="B24" s="13" t="s">
        <v>1168</v>
      </c>
      <c r="C24" s="23"/>
      <c r="D24" s="23">
        <f>'Trial balance 2010-11'!C325</f>
        <v>905971</v>
      </c>
      <c r="F24" s="23">
        <f>'Trial Balance'!B327</f>
        <v>457846</v>
      </c>
      <c r="H24" s="111"/>
      <c r="I24" s="128"/>
      <c r="W24" s="13" t="s">
        <v>464</v>
      </c>
      <c r="X24" s="56"/>
      <c r="Y24" s="57">
        <v>0</v>
      </c>
    </row>
    <row r="25" spans="1:26" s="3" customFormat="1" ht="16.5" customHeight="1">
      <c r="A25" s="3">
        <v>8</v>
      </c>
      <c r="B25" s="13" t="s">
        <v>462</v>
      </c>
      <c r="C25" s="23"/>
      <c r="D25" s="23">
        <f>'Trial balance 2010-11'!C326</f>
        <v>265631</v>
      </c>
      <c r="E25" s="6"/>
      <c r="F25" s="57">
        <f>'Trial Balance'!B328</f>
        <v>479694</v>
      </c>
      <c r="H25" s="111"/>
      <c r="I25" s="128"/>
      <c r="W25" s="13" t="s">
        <v>1074</v>
      </c>
      <c r="X25" s="56"/>
      <c r="Y25" s="57">
        <v>61144</v>
      </c>
      <c r="Z25" s="3" t="s">
        <v>1313</v>
      </c>
    </row>
    <row r="26" spans="1:26" ht="16.5" customHeight="1">
      <c r="A26" s="3">
        <v>9</v>
      </c>
      <c r="B26" s="22" t="s">
        <v>1170</v>
      </c>
      <c r="C26" s="23"/>
      <c r="D26" s="23">
        <f>'Trial balance 2010-11'!C333</f>
        <v>2385014.9</v>
      </c>
      <c r="E26" s="3"/>
      <c r="F26" s="23">
        <f>'Trial Balance'!B335</f>
        <v>6261161.9</v>
      </c>
      <c r="G26" s="3"/>
      <c r="H26" s="111"/>
      <c r="I26" s="128"/>
      <c r="W26" s="13" t="s">
        <v>461</v>
      </c>
      <c r="X26" s="56"/>
      <c r="Y26" s="57">
        <v>55068</v>
      </c>
      <c r="Z26" s="6" t="s">
        <v>1313</v>
      </c>
    </row>
    <row r="27" spans="1:26" s="3" customFormat="1" ht="16.5" customHeight="1">
      <c r="A27" s="3">
        <v>10</v>
      </c>
      <c r="B27" s="3" t="s">
        <v>1437</v>
      </c>
      <c r="C27" s="23"/>
      <c r="D27" s="23">
        <f>'Trial balance 2010-11'!C332</f>
        <v>2741846.67</v>
      </c>
      <c r="F27" s="23">
        <f>'Trial Balance'!B334</f>
        <v>2909350.67</v>
      </c>
      <c r="H27" s="110"/>
      <c r="I27" s="128"/>
      <c r="W27" s="13" t="s">
        <v>1656</v>
      </c>
      <c r="X27" s="56"/>
      <c r="Y27" s="57">
        <v>5993</v>
      </c>
      <c r="Z27" s="3" t="s">
        <v>1313</v>
      </c>
    </row>
    <row r="28" spans="1:26" s="3" customFormat="1" ht="16.5" customHeight="1">
      <c r="A28" s="3">
        <v>11</v>
      </c>
      <c r="B28" s="3" t="s">
        <v>1066</v>
      </c>
      <c r="C28" s="23"/>
      <c r="D28" s="23">
        <f>'Trial balance 2010-11'!C334+19889328</f>
        <v>22374205.66</v>
      </c>
      <c r="E28" s="260"/>
      <c r="F28" s="23">
        <f>'Trial Balance'!B337</f>
        <v>40807171.66</v>
      </c>
      <c r="H28" s="111"/>
      <c r="I28" s="128"/>
      <c r="W28" s="13" t="s">
        <v>462</v>
      </c>
      <c r="X28" s="56"/>
      <c r="Y28" s="57">
        <v>479694</v>
      </c>
      <c r="Z28" s="3" t="s">
        <v>1313</v>
      </c>
    </row>
    <row r="29" spans="1:25" s="3" customFormat="1" ht="16.5" customHeight="1">
      <c r="A29" s="3">
        <v>12</v>
      </c>
      <c r="B29" s="13" t="s">
        <v>1076</v>
      </c>
      <c r="C29" s="23"/>
      <c r="D29" s="23">
        <v>0</v>
      </c>
      <c r="F29" s="23">
        <f>'Trial Balance'!B333</f>
        <v>2172110</v>
      </c>
      <c r="H29" s="111"/>
      <c r="I29" s="128"/>
      <c r="W29" s="13" t="s">
        <v>463</v>
      </c>
      <c r="X29" s="56"/>
      <c r="Y29" s="57">
        <v>0</v>
      </c>
    </row>
    <row r="30" spans="1:26" ht="15" customHeight="1">
      <c r="A30" s="3">
        <v>13</v>
      </c>
      <c r="B30" s="370" t="s">
        <v>206</v>
      </c>
      <c r="C30" s="23"/>
      <c r="D30" s="23">
        <f>'Trial balance 2010-11'!C331</f>
        <v>15036718</v>
      </c>
      <c r="E30" s="3"/>
      <c r="F30" s="23">
        <v>0</v>
      </c>
      <c r="G30" s="3"/>
      <c r="H30" s="111"/>
      <c r="I30" s="128"/>
      <c r="W30" s="58" t="s">
        <v>1169</v>
      </c>
      <c r="X30" s="56">
        <v>959560</v>
      </c>
      <c r="Y30" s="57">
        <v>603658.71</v>
      </c>
      <c r="Z30" s="6" t="s">
        <v>1313</v>
      </c>
    </row>
    <row r="31" spans="1:26" s="3" customFormat="1" ht="16.5" customHeight="1">
      <c r="A31" s="3">
        <v>14</v>
      </c>
      <c r="B31" s="3" t="s">
        <v>1412</v>
      </c>
      <c r="C31" s="23"/>
      <c r="D31" s="23">
        <f>'Trial balance 2010-11'!C335</f>
        <v>1509920.6</v>
      </c>
      <c r="F31" s="23">
        <f>'Trial Balance'!B338</f>
        <v>2076463.6</v>
      </c>
      <c r="H31" s="111"/>
      <c r="I31" s="128"/>
      <c r="W31" s="22" t="s">
        <v>1170</v>
      </c>
      <c r="Y31" s="107">
        <v>6261161.9</v>
      </c>
      <c r="Z31" s="3" t="s">
        <v>1313</v>
      </c>
    </row>
    <row r="32" spans="1:26" ht="15" customHeight="1">
      <c r="A32" s="3">
        <v>15</v>
      </c>
      <c r="B32" s="3" t="s">
        <v>1406</v>
      </c>
      <c r="C32" s="23"/>
      <c r="D32" s="23">
        <f>'Sub SCH'!G305</f>
        <v>8923492.37</v>
      </c>
      <c r="E32" s="3"/>
      <c r="F32" s="17">
        <v>5642842.31</v>
      </c>
      <c r="G32" s="3"/>
      <c r="H32" s="111"/>
      <c r="I32" s="128"/>
      <c r="V32" s="55"/>
      <c r="W32" s="13" t="s">
        <v>474</v>
      </c>
      <c r="X32" s="56"/>
      <c r="Y32" s="57">
        <v>-2960</v>
      </c>
      <c r="Z32" s="62" t="s">
        <v>1313</v>
      </c>
    </row>
    <row r="33" spans="1:26" s="3" customFormat="1" ht="16.5" customHeight="1">
      <c r="A33" s="3">
        <v>16</v>
      </c>
      <c r="B33" s="13" t="s">
        <v>1078</v>
      </c>
      <c r="C33" s="23"/>
      <c r="D33" s="23">
        <f>'Trial balance 2010-11'!C339</f>
        <v>980215</v>
      </c>
      <c r="F33" s="23">
        <f>'Trial Balance'!B343</f>
        <v>891712</v>
      </c>
      <c r="G33" s="5"/>
      <c r="H33" s="111"/>
      <c r="I33" s="128"/>
      <c r="K33" s="23"/>
      <c r="W33" s="13" t="s">
        <v>1657</v>
      </c>
      <c r="X33" s="56"/>
      <c r="Y33" s="57">
        <v>120062</v>
      </c>
      <c r="Z33" s="3" t="s">
        <v>1313</v>
      </c>
    </row>
    <row r="34" spans="1:26" ht="16.5" customHeight="1">
      <c r="A34" s="3">
        <v>17</v>
      </c>
      <c r="B34" s="372" t="s">
        <v>207</v>
      </c>
      <c r="C34" s="23"/>
      <c r="D34" s="23">
        <f>'Trial balance 2010-11'!C341</f>
        <v>192555</v>
      </c>
      <c r="E34" s="3"/>
      <c r="F34" s="23">
        <v>0</v>
      </c>
      <c r="G34" s="14" t="e">
        <f>#REF!</f>
        <v>#REF!</v>
      </c>
      <c r="H34" s="111"/>
      <c r="I34" s="128"/>
      <c r="W34" s="13" t="s">
        <v>1078</v>
      </c>
      <c r="X34" s="3"/>
      <c r="Y34" s="107">
        <v>891712</v>
      </c>
      <c r="Z34" s="6" t="s">
        <v>1313</v>
      </c>
    </row>
    <row r="35" spans="1:26" s="3" customFormat="1" ht="16.5" customHeight="1">
      <c r="A35" s="3">
        <v>18</v>
      </c>
      <c r="B35" s="58" t="s">
        <v>1169</v>
      </c>
      <c r="C35" s="23"/>
      <c r="D35" s="23">
        <f>'Trial balance 2010-11'!C342</f>
        <v>1973014.71</v>
      </c>
      <c r="E35" s="6"/>
      <c r="F35" s="57">
        <f>'Trial Balance'!B347</f>
        <v>603658.71</v>
      </c>
      <c r="G35" s="5"/>
      <c r="H35" s="111"/>
      <c r="I35" s="128"/>
      <c r="K35" s="23"/>
      <c r="W35" s="3" t="s">
        <v>1066</v>
      </c>
      <c r="X35" s="113"/>
      <c r="Y35" s="3">
        <v>40807171.66</v>
      </c>
      <c r="Z35" s="3" t="s">
        <v>1313</v>
      </c>
    </row>
    <row r="36" spans="1:6" ht="16.5">
      <c r="A36" s="3">
        <v>19</v>
      </c>
      <c r="B36" s="13" t="s">
        <v>426</v>
      </c>
      <c r="C36" s="23"/>
      <c r="D36" s="23">
        <f>'Trial balance 2010-11'!C344</f>
        <v>678387</v>
      </c>
      <c r="E36" s="3"/>
      <c r="F36" s="23">
        <f>'Trial Balance'!B349</f>
        <v>569522</v>
      </c>
    </row>
    <row r="37" spans="1:26" ht="15" customHeight="1">
      <c r="A37" s="3">
        <v>20</v>
      </c>
      <c r="B37" s="13" t="s">
        <v>1414</v>
      </c>
      <c r="C37" s="23"/>
      <c r="D37" s="23">
        <f>'Trial balance 2010-11'!C346</f>
        <v>847779.77</v>
      </c>
      <c r="E37" s="3"/>
      <c r="F37" s="23">
        <f>'Trial Balance'!B351</f>
        <v>847779.77</v>
      </c>
      <c r="G37" s="3"/>
      <c r="H37" s="111"/>
      <c r="I37" s="128"/>
      <c r="W37" s="13" t="s">
        <v>1490</v>
      </c>
      <c r="X37" s="3"/>
      <c r="Y37" s="107">
        <v>569522</v>
      </c>
      <c r="Z37" s="6" t="s">
        <v>1313</v>
      </c>
    </row>
    <row r="38" spans="1:6" ht="16.5">
      <c r="A38" s="3">
        <v>21</v>
      </c>
      <c r="B38" s="3" t="s">
        <v>1067</v>
      </c>
      <c r="C38" s="23"/>
      <c r="D38" s="23">
        <f>'Trial balance 2010-11'!C349</f>
        <v>466716.35</v>
      </c>
      <c r="E38" s="3"/>
      <c r="F38" s="23">
        <f>'Trial Balance'!B355</f>
        <v>1870000.35</v>
      </c>
    </row>
    <row r="39" spans="1:26" s="3" customFormat="1" ht="16.5" customHeight="1">
      <c r="A39" s="3">
        <v>22</v>
      </c>
      <c r="B39" s="13" t="s">
        <v>1084</v>
      </c>
      <c r="C39" s="23"/>
      <c r="D39" s="23">
        <f>'Trial balance 2010-11'!C350</f>
        <v>2500</v>
      </c>
      <c r="F39" s="23">
        <f>'Trial Balance'!B356</f>
        <v>300410</v>
      </c>
      <c r="G39" s="5"/>
      <c r="H39" s="111"/>
      <c r="I39" s="128"/>
      <c r="K39" s="23"/>
      <c r="W39" s="3" t="s">
        <v>1437</v>
      </c>
      <c r="X39" s="6"/>
      <c r="Y39" s="3">
        <v>2909350.67</v>
      </c>
      <c r="Z39" s="3" t="s">
        <v>1313</v>
      </c>
    </row>
    <row r="40" spans="1:26" ht="16.5" customHeight="1">
      <c r="A40" s="3">
        <v>23</v>
      </c>
      <c r="B40" s="373" t="s">
        <v>208</v>
      </c>
      <c r="C40" s="23"/>
      <c r="D40" s="23">
        <f>'Trial balance 2010-11'!C351</f>
        <v>572542</v>
      </c>
      <c r="E40" s="3"/>
      <c r="F40" s="23">
        <v>0</v>
      </c>
      <c r="G40" s="14"/>
      <c r="H40" s="111"/>
      <c r="I40" s="128"/>
      <c r="W40" s="13" t="s">
        <v>771</v>
      </c>
      <c r="X40" s="56"/>
      <c r="Y40" s="57">
        <v>2167.36</v>
      </c>
      <c r="Z40" s="6" t="s">
        <v>1313</v>
      </c>
    </row>
    <row r="41" spans="1:6" ht="16.5">
      <c r="A41" s="3">
        <v>24</v>
      </c>
      <c r="B41" s="13" t="s">
        <v>265</v>
      </c>
      <c r="C41" s="23"/>
      <c r="D41" s="23">
        <f>'Trial balance 2010-11'!C359</f>
        <v>254407.85</v>
      </c>
      <c r="E41" s="3"/>
      <c r="F41" s="23">
        <f>'Trial Balance'!B364</f>
        <v>209749.85</v>
      </c>
    </row>
    <row r="42" spans="1:26" s="3" customFormat="1" ht="16.5" customHeight="1">
      <c r="A42" s="3">
        <v>25</v>
      </c>
      <c r="B42" s="13" t="s">
        <v>0</v>
      </c>
      <c r="C42" s="23"/>
      <c r="D42" s="23">
        <f>'Trial balance 2010-11'!C360</f>
        <v>318641.2</v>
      </c>
      <c r="E42" s="6"/>
      <c r="F42" s="57">
        <f>'Trial Balance'!B366</f>
        <v>867729.2</v>
      </c>
      <c r="G42" s="5"/>
      <c r="H42" s="111"/>
      <c r="I42" s="128"/>
      <c r="K42" s="23"/>
      <c r="W42" s="13" t="s">
        <v>1076</v>
      </c>
      <c r="Y42" s="107">
        <v>2172110</v>
      </c>
      <c r="Z42" s="3" t="s">
        <v>1313</v>
      </c>
    </row>
    <row r="43" spans="1:26" s="3" customFormat="1" ht="16.5" customHeight="1">
      <c r="A43" s="3">
        <v>26</v>
      </c>
      <c r="B43" s="13" t="s">
        <v>1415</v>
      </c>
      <c r="C43" s="23"/>
      <c r="D43" s="246">
        <f>'Trial balance 2010-11'!C361</f>
        <v>1544636.77</v>
      </c>
      <c r="F43" s="23">
        <f>'Trial Balance'!B367</f>
        <v>2226633.77</v>
      </c>
      <c r="G43" s="5"/>
      <c r="H43" s="111"/>
      <c r="I43" s="128"/>
      <c r="K43" s="23"/>
      <c r="W43" s="13" t="s">
        <v>1077</v>
      </c>
      <c r="Y43" s="107">
        <v>7491</v>
      </c>
      <c r="Z43" s="3" t="s">
        <v>1313</v>
      </c>
    </row>
    <row r="44" spans="1:27" s="3" customFormat="1" ht="16.5" customHeight="1">
      <c r="A44" s="3">
        <v>27</v>
      </c>
      <c r="B44" s="13" t="s">
        <v>425</v>
      </c>
      <c r="C44" s="23"/>
      <c r="D44" s="246">
        <v>0</v>
      </c>
      <c r="F44" s="23">
        <f>'Trial Balance'!B369</f>
        <v>500069</v>
      </c>
      <c r="H44" s="111"/>
      <c r="I44" s="128"/>
      <c r="W44" s="3" t="s">
        <v>1406</v>
      </c>
      <c r="Y44" s="47">
        <v>5762842.31</v>
      </c>
      <c r="Z44" s="6" t="s">
        <v>1313</v>
      </c>
      <c r="AA44" s="6"/>
    </row>
    <row r="45" spans="1:26" ht="15" customHeight="1">
      <c r="A45" s="3">
        <v>28</v>
      </c>
      <c r="B45" s="13" t="s">
        <v>1172</v>
      </c>
      <c r="C45" s="23"/>
      <c r="D45" s="23">
        <f>'Trial balance 2010-11'!C362</f>
        <v>78288.8</v>
      </c>
      <c r="E45" s="3"/>
      <c r="F45" s="23">
        <f>'Trial Balance'!B370</f>
        <v>1587513.8</v>
      </c>
      <c r="G45" s="3"/>
      <c r="H45" s="111"/>
      <c r="I45" s="128"/>
      <c r="V45" s="58"/>
      <c r="W45" s="13" t="s">
        <v>475</v>
      </c>
      <c r="X45" s="56"/>
      <c r="Y45" s="57">
        <v>7430</v>
      </c>
      <c r="Z45" s="6" t="s">
        <v>1313</v>
      </c>
    </row>
    <row r="46" spans="1:25" ht="15" customHeight="1">
      <c r="A46" s="3">
        <v>29</v>
      </c>
      <c r="B46" s="371" t="s">
        <v>209</v>
      </c>
      <c r="C46" s="23"/>
      <c r="D46" s="23">
        <f>'Trial balance 2010-11'!C363</f>
        <v>131135</v>
      </c>
      <c r="E46" s="3"/>
      <c r="F46" s="23">
        <v>0</v>
      </c>
      <c r="G46" s="3"/>
      <c r="H46" s="111"/>
      <c r="I46" s="128"/>
      <c r="V46" s="58"/>
      <c r="W46" s="13"/>
      <c r="X46" s="56"/>
      <c r="Y46" s="57"/>
    </row>
    <row r="47" spans="1:26" s="3" customFormat="1" ht="16.5" customHeight="1">
      <c r="A47" s="3">
        <v>30</v>
      </c>
      <c r="B47" s="13" t="s">
        <v>1167</v>
      </c>
      <c r="C47" s="23"/>
      <c r="D47" s="246">
        <f>'Trial balance 2010-11'!C365</f>
        <v>3588305</v>
      </c>
      <c r="F47" s="23">
        <f>'Trial Balance'!B373</f>
        <v>2787798</v>
      </c>
      <c r="H47" s="111"/>
      <c r="I47" s="128"/>
      <c r="W47" s="13" t="s">
        <v>1658</v>
      </c>
      <c r="X47" s="56"/>
      <c r="Y47" s="57">
        <v>2000</v>
      </c>
      <c r="Z47" s="3" t="s">
        <v>1313</v>
      </c>
    </row>
    <row r="48" spans="1:25" s="3" customFormat="1" ht="16.5" customHeight="1">
      <c r="A48" s="3">
        <v>31</v>
      </c>
      <c r="B48" s="13" t="s">
        <v>1176</v>
      </c>
      <c r="C48" s="23"/>
      <c r="D48" s="23">
        <f>'Trial balance 2010-11'!C364</f>
        <v>531663</v>
      </c>
      <c r="F48" s="23">
        <f>'Trial Balance'!B372</f>
        <v>473292</v>
      </c>
      <c r="H48" s="111"/>
      <c r="I48" s="128"/>
      <c r="W48" s="13"/>
      <c r="X48" s="56"/>
      <c r="Y48" s="57"/>
    </row>
    <row r="49" spans="1:25" s="3" customFormat="1" ht="16.5" customHeight="1">
      <c r="A49" s="3">
        <v>32</v>
      </c>
      <c r="B49" s="3" t="s">
        <v>1069</v>
      </c>
      <c r="C49" s="23"/>
      <c r="D49" s="23">
        <f>'Trial balance 2010-11'!C369</f>
        <v>63011.8</v>
      </c>
      <c r="F49" s="23">
        <f>'Trial Balance'!B377</f>
        <v>2782037.8</v>
      </c>
      <c r="H49" s="111"/>
      <c r="I49" s="128"/>
      <c r="W49" s="13"/>
      <c r="X49" s="56"/>
      <c r="Y49" s="57"/>
    </row>
    <row r="50" spans="1:25" s="3" customFormat="1" ht="16.5" customHeight="1">
      <c r="A50" s="3">
        <v>33</v>
      </c>
      <c r="B50" s="371" t="s">
        <v>212</v>
      </c>
      <c r="C50" s="23"/>
      <c r="D50" s="23">
        <f>'Trial balance 2010-11'!C377</f>
        <v>159060</v>
      </c>
      <c r="F50" s="23">
        <v>0</v>
      </c>
      <c r="H50" s="111"/>
      <c r="I50" s="128"/>
      <c r="W50" s="13"/>
      <c r="X50" s="56"/>
      <c r="Y50" s="57"/>
    </row>
    <row r="51" spans="1:25" s="3" customFormat="1" ht="16.5" customHeight="1">
      <c r="A51" s="3">
        <v>34</v>
      </c>
      <c r="B51" s="3" t="s">
        <v>1164</v>
      </c>
      <c r="C51" s="23"/>
      <c r="D51" s="246">
        <f>'Trial balance 2010-11'!C375</f>
        <v>6709737.5</v>
      </c>
      <c r="F51" s="23">
        <f>'Trial Balance'!B382</f>
        <v>6709737.5</v>
      </c>
      <c r="H51" s="111"/>
      <c r="I51" s="128"/>
      <c r="W51" s="13"/>
      <c r="X51" s="56"/>
      <c r="Y51" s="57"/>
    </row>
    <row r="52" spans="1:25" s="3" customFormat="1" ht="16.5" customHeight="1">
      <c r="A52" s="3">
        <v>35</v>
      </c>
      <c r="B52" s="13" t="s">
        <v>840</v>
      </c>
      <c r="C52" s="23"/>
      <c r="D52" s="23">
        <f>'Trial balance 2010-11'!C384</f>
        <v>80852</v>
      </c>
      <c r="F52" s="23">
        <f>'Trial Balance'!B392</f>
        <v>1966356</v>
      </c>
      <c r="H52" s="111"/>
      <c r="I52" s="128"/>
      <c r="W52" s="13"/>
      <c r="X52" s="56"/>
      <c r="Y52" s="57"/>
    </row>
    <row r="53" spans="1:25" s="3" customFormat="1" ht="16.5" customHeight="1">
      <c r="A53" s="3">
        <v>36</v>
      </c>
      <c r="B53" s="371" t="s">
        <v>216</v>
      </c>
      <c r="C53" s="23"/>
      <c r="D53" s="23">
        <f>'Trial balance 2010-11'!C386</f>
        <v>164155</v>
      </c>
      <c r="F53" s="23">
        <v>0</v>
      </c>
      <c r="H53" s="111"/>
      <c r="I53" s="128"/>
      <c r="W53" s="13"/>
      <c r="X53" s="56"/>
      <c r="Y53" s="57"/>
    </row>
    <row r="54" spans="1:26" ht="14.25" customHeight="1">
      <c r="A54" s="3">
        <v>37</v>
      </c>
      <c r="B54" s="13" t="s">
        <v>1290</v>
      </c>
      <c r="C54" s="60" t="s">
        <v>133</v>
      </c>
      <c r="D54" s="23">
        <f>'Sub SCH'!G371</f>
        <v>1660026.0499999998</v>
      </c>
      <c r="E54" s="3"/>
      <c r="F54" s="135">
        <v>2370094.73</v>
      </c>
      <c r="G54" s="3"/>
      <c r="H54" s="14"/>
      <c r="I54" s="128"/>
      <c r="V54" s="58"/>
      <c r="W54" s="13" t="s">
        <v>1660</v>
      </c>
      <c r="X54" s="56"/>
      <c r="Y54" s="57">
        <v>1</v>
      </c>
      <c r="Z54" s="6" t="s">
        <v>1313</v>
      </c>
    </row>
    <row r="55" spans="1:26" ht="16.5" customHeight="1" thickBot="1">
      <c r="A55" s="3"/>
      <c r="B55" s="9" t="s">
        <v>1182</v>
      </c>
      <c r="C55" s="317"/>
      <c r="D55" s="308">
        <f>SUM(D18:D54)</f>
        <v>80431432.22</v>
      </c>
      <c r="E55" s="3"/>
      <c r="F55" s="308">
        <f>SUM(F17:F54)</f>
        <v>96164555.83999997</v>
      </c>
      <c r="G55" s="3"/>
      <c r="H55" s="3"/>
      <c r="I55" s="128"/>
      <c r="V55" s="58"/>
      <c r="W55" s="3" t="s">
        <v>1067</v>
      </c>
      <c r="Y55" s="107">
        <v>1870000.35</v>
      </c>
      <c r="Z55" s="6" t="s">
        <v>1313</v>
      </c>
    </row>
    <row r="56" spans="6:26" ht="17.25" thickTop="1">
      <c r="F56" s="8"/>
      <c r="G56" s="1"/>
      <c r="H56" s="3"/>
      <c r="I56" s="3"/>
      <c r="V56" s="58"/>
      <c r="W56" s="13" t="s">
        <v>1084</v>
      </c>
      <c r="X56" s="3"/>
      <c r="Y56" s="107">
        <v>300410</v>
      </c>
      <c r="Z56" s="6" t="s">
        <v>1313</v>
      </c>
    </row>
    <row r="57" spans="2:26" ht="16.5">
      <c r="B57" s="3"/>
      <c r="C57" s="23"/>
      <c r="D57" s="23"/>
      <c r="E57" s="3"/>
      <c r="F57" s="112"/>
      <c r="G57" s="1"/>
      <c r="V57" s="58"/>
      <c r="W57" s="13" t="s">
        <v>466</v>
      </c>
      <c r="X57" s="56"/>
      <c r="Y57" s="57">
        <v>4296</v>
      </c>
      <c r="Z57" s="6" t="s">
        <v>1313</v>
      </c>
    </row>
    <row r="58" spans="2:26" ht="16.5">
      <c r="B58" s="3"/>
      <c r="C58" s="23"/>
      <c r="D58" s="23"/>
      <c r="E58" s="17"/>
      <c r="F58" s="112"/>
      <c r="G58" s="1"/>
      <c r="V58" s="58"/>
      <c r="W58" s="13" t="s">
        <v>1165</v>
      </c>
      <c r="X58" s="3"/>
      <c r="Y58" s="3">
        <v>916.77</v>
      </c>
      <c r="Z58" s="6" t="s">
        <v>1313</v>
      </c>
    </row>
    <row r="59" spans="2:26" ht="16.5">
      <c r="B59" s="3"/>
      <c r="C59" s="23"/>
      <c r="D59" s="23"/>
      <c r="E59" s="3"/>
      <c r="F59" s="3"/>
      <c r="G59" s="1"/>
      <c r="V59" s="58"/>
      <c r="W59" s="13" t="s">
        <v>467</v>
      </c>
      <c r="X59" s="56"/>
      <c r="Y59" s="57">
        <v>15631</v>
      </c>
      <c r="Z59" s="6" t="s">
        <v>1313</v>
      </c>
    </row>
    <row r="60" spans="2:26" ht="16.5">
      <c r="B60" s="3"/>
      <c r="C60" s="23"/>
      <c r="D60" s="23"/>
      <c r="E60" s="3"/>
      <c r="F60" s="17"/>
      <c r="G60" s="1"/>
      <c r="H60" s="3"/>
      <c r="I60" s="3"/>
      <c r="V60" s="58"/>
      <c r="W60" s="13" t="s">
        <v>468</v>
      </c>
      <c r="X60" s="56"/>
      <c r="Y60" s="57">
        <v>2438.2</v>
      </c>
      <c r="Z60" s="6" t="s">
        <v>1313</v>
      </c>
    </row>
    <row r="61" spans="2:26" ht="16.5">
      <c r="B61" s="3"/>
      <c r="C61" s="23"/>
      <c r="D61" s="23"/>
      <c r="E61" s="3"/>
      <c r="F61" s="3"/>
      <c r="G61" s="1"/>
      <c r="H61" s="3"/>
      <c r="I61" s="3"/>
      <c r="V61" s="58"/>
      <c r="W61" s="13" t="s">
        <v>469</v>
      </c>
      <c r="X61" s="56"/>
      <c r="Y61" s="57">
        <v>5972</v>
      </c>
      <c r="Z61" s="6" t="s">
        <v>1313</v>
      </c>
    </row>
    <row r="62" spans="2:26" ht="16.5">
      <c r="B62" s="3"/>
      <c r="C62" s="23"/>
      <c r="D62" s="23"/>
      <c r="E62" s="3"/>
      <c r="F62" s="3"/>
      <c r="G62" s="1"/>
      <c r="H62" s="3"/>
      <c r="I62" s="3"/>
      <c r="V62" s="58"/>
      <c r="W62" s="13" t="s">
        <v>1665</v>
      </c>
      <c r="X62" s="56"/>
      <c r="Y62" s="57">
        <v>930</v>
      </c>
      <c r="Z62" s="6" t="s">
        <v>1313</v>
      </c>
    </row>
    <row r="63" spans="2:26" ht="16.5">
      <c r="B63" s="3"/>
      <c r="C63" s="23"/>
      <c r="D63" s="23"/>
      <c r="E63" s="3"/>
      <c r="F63" s="3"/>
      <c r="G63" s="1"/>
      <c r="H63" s="3"/>
      <c r="I63" s="3"/>
      <c r="V63" s="58"/>
      <c r="W63" s="13" t="s">
        <v>1171</v>
      </c>
      <c r="X63" s="3"/>
      <c r="Y63" s="107">
        <v>209749.85</v>
      </c>
      <c r="Z63" s="6" t="s">
        <v>1313</v>
      </c>
    </row>
    <row r="64" spans="2:26" ht="16.5">
      <c r="B64" s="3"/>
      <c r="C64" s="23"/>
      <c r="D64" s="23"/>
      <c r="E64" s="3"/>
      <c r="F64" s="3"/>
      <c r="G64" s="1"/>
      <c r="H64" s="3"/>
      <c r="I64" s="3"/>
      <c r="V64" s="58"/>
      <c r="W64" s="13" t="s">
        <v>1079</v>
      </c>
      <c r="X64" s="56"/>
      <c r="Y64" s="57">
        <v>-6230.75</v>
      </c>
      <c r="Z64" s="6" t="s">
        <v>1313</v>
      </c>
    </row>
    <row r="65" spans="2:26" ht="16.5">
      <c r="B65" s="3"/>
      <c r="C65" s="23"/>
      <c r="D65" s="23"/>
      <c r="E65" s="3"/>
      <c r="F65" s="3"/>
      <c r="G65" s="1"/>
      <c r="H65" s="3"/>
      <c r="I65" s="3"/>
      <c r="V65" s="58"/>
      <c r="W65" s="13" t="s">
        <v>0</v>
      </c>
      <c r="X65" s="56"/>
      <c r="Y65" s="57">
        <v>867729.2</v>
      </c>
      <c r="Z65" s="6" t="s">
        <v>1313</v>
      </c>
    </row>
    <row r="66" spans="2:26" ht="16.5">
      <c r="B66" s="3"/>
      <c r="C66" s="23"/>
      <c r="D66" s="23"/>
      <c r="E66" s="3"/>
      <c r="F66" s="3"/>
      <c r="V66" s="58"/>
      <c r="W66" s="13" t="s">
        <v>1415</v>
      </c>
      <c r="X66" s="3"/>
      <c r="Y66" s="107">
        <v>2226633.77</v>
      </c>
      <c r="Z66" s="6" t="s">
        <v>1313</v>
      </c>
    </row>
    <row r="67" spans="2:25" ht="16.5">
      <c r="B67" s="3"/>
      <c r="C67" s="23"/>
      <c r="D67" s="23"/>
      <c r="E67" s="3"/>
      <c r="F67" s="3"/>
      <c r="H67" s="3"/>
      <c r="I67" s="3"/>
      <c r="V67" s="58"/>
      <c r="W67" s="13" t="s">
        <v>1175</v>
      </c>
      <c r="X67" s="3"/>
      <c r="Y67" s="107">
        <v>0</v>
      </c>
    </row>
    <row r="68" spans="2:26" ht="16.5">
      <c r="B68" s="3"/>
      <c r="C68" s="23"/>
      <c r="D68" s="23"/>
      <c r="E68" s="3"/>
      <c r="F68" s="3"/>
      <c r="H68" s="3"/>
      <c r="I68" s="3"/>
      <c r="V68" s="58"/>
      <c r="W68" s="13" t="s">
        <v>821</v>
      </c>
      <c r="X68" s="56"/>
      <c r="Y68" s="57">
        <v>175214</v>
      </c>
      <c r="Z68" s="6" t="s">
        <v>1313</v>
      </c>
    </row>
    <row r="69" spans="2:26" ht="16.5">
      <c r="B69" s="3"/>
      <c r="C69" s="23"/>
      <c r="D69" s="23"/>
      <c r="E69" s="3"/>
      <c r="F69" s="3"/>
      <c r="H69" s="3"/>
      <c r="I69" s="3"/>
      <c r="V69" s="58"/>
      <c r="W69" s="13" t="s">
        <v>1068</v>
      </c>
      <c r="X69" s="3"/>
      <c r="Y69" s="107">
        <v>500069</v>
      </c>
      <c r="Z69" s="6" t="s">
        <v>1313</v>
      </c>
    </row>
    <row r="70" spans="2:26" ht="16.5">
      <c r="B70" s="3"/>
      <c r="C70" s="23"/>
      <c r="D70" s="23"/>
      <c r="E70" s="3"/>
      <c r="F70" s="3"/>
      <c r="H70" s="5"/>
      <c r="I70" s="23"/>
      <c r="V70" s="58"/>
      <c r="W70" s="13" t="s">
        <v>1172</v>
      </c>
      <c r="X70" s="3"/>
      <c r="Y70" s="107">
        <v>1587513.8</v>
      </c>
      <c r="Z70" s="6" t="s">
        <v>1313</v>
      </c>
    </row>
    <row r="71" spans="2:26" ht="16.5">
      <c r="B71" s="3"/>
      <c r="C71" s="23"/>
      <c r="D71" s="23"/>
      <c r="E71" s="3"/>
      <c r="F71" s="3"/>
      <c r="H71" s="5"/>
      <c r="I71" s="23"/>
      <c r="V71" s="58"/>
      <c r="W71" s="13" t="s">
        <v>1080</v>
      </c>
      <c r="X71" s="56"/>
      <c r="Y71" s="57">
        <v>-0.93</v>
      </c>
      <c r="Z71" s="6" t="s">
        <v>1313</v>
      </c>
    </row>
    <row r="72" spans="2:26" ht="16.5">
      <c r="B72" s="3"/>
      <c r="C72" s="23"/>
      <c r="D72" s="23"/>
      <c r="E72" s="3"/>
      <c r="F72" s="3"/>
      <c r="V72" s="58"/>
      <c r="W72" s="13" t="s">
        <v>1167</v>
      </c>
      <c r="X72" s="3"/>
      <c r="Y72" s="107">
        <v>2787798</v>
      </c>
      <c r="Z72" s="6" t="s">
        <v>1313</v>
      </c>
    </row>
    <row r="73" spans="2:26" ht="16.5">
      <c r="B73" s="3"/>
      <c r="C73" s="23"/>
      <c r="D73" s="23"/>
      <c r="E73" s="3"/>
      <c r="F73" s="3"/>
      <c r="V73" s="58"/>
      <c r="W73" s="13" t="s">
        <v>1176</v>
      </c>
      <c r="X73" s="3"/>
      <c r="Y73" s="107">
        <v>473292</v>
      </c>
      <c r="Z73" s="6" t="s">
        <v>1313</v>
      </c>
    </row>
    <row r="74" spans="2:26" ht="16.5">
      <c r="B74" s="3"/>
      <c r="C74" s="23"/>
      <c r="D74" s="23"/>
      <c r="E74" s="3"/>
      <c r="F74" s="3"/>
      <c r="V74" s="58"/>
      <c r="W74" s="13" t="s">
        <v>1</v>
      </c>
      <c r="X74" s="56"/>
      <c r="Y74" s="57">
        <v>5507</v>
      </c>
      <c r="Z74" s="6" t="s">
        <v>1313</v>
      </c>
    </row>
    <row r="75" spans="2:26" ht="16.5">
      <c r="B75" s="3"/>
      <c r="C75" s="23"/>
      <c r="D75" s="23"/>
      <c r="E75" s="3"/>
      <c r="F75" s="3"/>
      <c r="H75" s="3"/>
      <c r="I75" s="3"/>
      <c r="V75" s="58"/>
      <c r="W75" s="13" t="s">
        <v>2</v>
      </c>
      <c r="X75" s="56"/>
      <c r="Y75" s="57">
        <v>9000</v>
      </c>
      <c r="Z75" s="6" t="s">
        <v>1313</v>
      </c>
    </row>
    <row r="76" spans="2:26" ht="16.5">
      <c r="B76" s="3"/>
      <c r="C76" s="23"/>
      <c r="D76" s="23"/>
      <c r="E76" s="3"/>
      <c r="F76" s="3"/>
      <c r="H76" s="3"/>
      <c r="I76" s="3"/>
      <c r="V76" s="58"/>
      <c r="W76" s="3" t="s">
        <v>1069</v>
      </c>
      <c r="Y76" s="107">
        <v>2782037.8</v>
      </c>
      <c r="Z76" s="6" t="s">
        <v>1313</v>
      </c>
    </row>
    <row r="77" spans="2:26" ht="16.5">
      <c r="B77" s="3"/>
      <c r="C77" s="23"/>
      <c r="D77" s="23"/>
      <c r="E77" s="3"/>
      <c r="F77" s="3"/>
      <c r="V77" s="58"/>
      <c r="W77" s="13" t="s">
        <v>470</v>
      </c>
      <c r="X77" s="56"/>
      <c r="Y77" s="57">
        <v>3758</v>
      </c>
      <c r="Z77" s="6" t="s">
        <v>1313</v>
      </c>
    </row>
    <row r="78" spans="2:26" ht="16.5">
      <c r="B78" s="3"/>
      <c r="C78" s="23"/>
      <c r="D78" s="23"/>
      <c r="E78" s="3"/>
      <c r="F78" s="3"/>
      <c r="V78" s="58"/>
      <c r="W78" s="13" t="s">
        <v>1081</v>
      </c>
      <c r="X78" s="3"/>
      <c r="Y78" s="107">
        <v>157190</v>
      </c>
      <c r="Z78" s="6" t="s">
        <v>1313</v>
      </c>
    </row>
    <row r="79" spans="6:26" ht="16.5">
      <c r="F79" s="3"/>
      <c r="V79" s="58"/>
      <c r="W79" s="13" t="s">
        <v>1082</v>
      </c>
      <c r="X79" s="3"/>
      <c r="Y79" s="107">
        <v>55510</v>
      </c>
      <c r="Z79" s="6" t="s">
        <v>1313</v>
      </c>
    </row>
    <row r="80" spans="6:25" ht="16.5">
      <c r="F80" s="3"/>
      <c r="V80" s="58"/>
      <c r="W80" s="13" t="s">
        <v>4</v>
      </c>
      <c r="X80" s="56"/>
      <c r="Y80" s="57"/>
    </row>
    <row r="81" spans="22:26" ht="16.5">
      <c r="V81" s="58"/>
      <c r="W81" s="13" t="s">
        <v>5</v>
      </c>
      <c r="X81" s="56"/>
      <c r="Y81" s="57">
        <v>1450</v>
      </c>
      <c r="Z81" s="6" t="s">
        <v>1313</v>
      </c>
    </row>
    <row r="82" spans="22:26" ht="16.5">
      <c r="V82" s="58"/>
      <c r="W82" s="13" t="s">
        <v>1166</v>
      </c>
      <c r="X82" s="3"/>
      <c r="Y82" s="3">
        <v>19977.66</v>
      </c>
      <c r="Z82" s="6" t="s">
        <v>1313</v>
      </c>
    </row>
    <row r="83" spans="22:26" ht="16.5">
      <c r="V83" s="58"/>
      <c r="W83" s="13" t="s">
        <v>1083</v>
      </c>
      <c r="X83" s="56"/>
      <c r="Y83" s="57">
        <v>116262</v>
      </c>
      <c r="Z83" s="6" t="s">
        <v>1313</v>
      </c>
    </row>
    <row r="84" spans="22:26" ht="16.5">
      <c r="V84" s="58"/>
      <c r="W84" s="13" t="s">
        <v>834</v>
      </c>
      <c r="X84" s="56"/>
      <c r="Y84" s="57">
        <v>40000</v>
      </c>
      <c r="Z84" s="6" t="s">
        <v>1313</v>
      </c>
    </row>
    <row r="85" spans="22:26" ht="16.5">
      <c r="V85" s="58"/>
      <c r="W85" s="3" t="s">
        <v>1164</v>
      </c>
      <c r="X85" s="3"/>
      <c r="Y85" s="107">
        <v>6709737.5</v>
      </c>
      <c r="Z85" s="6" t="s">
        <v>1313</v>
      </c>
    </row>
    <row r="86" spans="22:25" ht="16.5">
      <c r="V86" s="58"/>
      <c r="W86" s="13" t="s">
        <v>7</v>
      </c>
      <c r="X86" s="56"/>
      <c r="Y86" s="57">
        <v>0</v>
      </c>
    </row>
    <row r="87" spans="22:26" ht="16.5">
      <c r="V87" s="58"/>
      <c r="W87" s="13" t="s">
        <v>471</v>
      </c>
      <c r="X87" s="56"/>
      <c r="Y87" s="57">
        <v>117400.8</v>
      </c>
      <c r="Z87" s="6" t="s">
        <v>1313</v>
      </c>
    </row>
    <row r="88" spans="22:26" ht="16.5">
      <c r="V88" s="58"/>
      <c r="W88" s="13" t="s">
        <v>8</v>
      </c>
      <c r="X88" s="56"/>
      <c r="Y88" s="57">
        <v>2075</v>
      </c>
      <c r="Z88" s="6" t="s">
        <v>1313</v>
      </c>
    </row>
    <row r="89" spans="22:25" ht="16.5">
      <c r="V89" s="58"/>
      <c r="W89" s="13" t="s">
        <v>472</v>
      </c>
      <c r="X89" s="56"/>
      <c r="Y89" s="57"/>
    </row>
    <row r="90" spans="22:26" ht="16.5">
      <c r="V90" s="58"/>
      <c r="W90" s="13" t="s">
        <v>9</v>
      </c>
      <c r="X90" s="56"/>
      <c r="Y90" s="57">
        <v>16089</v>
      </c>
      <c r="Z90" s="6" t="s">
        <v>1313</v>
      </c>
    </row>
    <row r="91" spans="22:26" ht="16.5">
      <c r="V91" s="55" t="s">
        <v>1036</v>
      </c>
      <c r="W91" s="13" t="s">
        <v>10</v>
      </c>
      <c r="X91" s="56"/>
      <c r="Y91" s="57">
        <v>10500</v>
      </c>
      <c r="Z91" s="6" t="s">
        <v>1313</v>
      </c>
    </row>
    <row r="92" spans="22:26" ht="16.5">
      <c r="V92" s="58"/>
      <c r="W92" s="13" t="s">
        <v>838</v>
      </c>
      <c r="X92" s="56"/>
      <c r="Y92" s="57">
        <v>223065</v>
      </c>
      <c r="Z92" s="6" t="s">
        <v>1313</v>
      </c>
    </row>
    <row r="93" spans="22:26" ht="16.5">
      <c r="V93" s="58"/>
      <c r="W93" s="13" t="s">
        <v>839</v>
      </c>
      <c r="X93" s="56"/>
      <c r="Y93" s="57">
        <v>53309</v>
      </c>
      <c r="Z93" s="6" t="s">
        <v>1313</v>
      </c>
    </row>
    <row r="94" spans="22:26" ht="16.5">
      <c r="V94" s="58"/>
      <c r="W94" s="13" t="s">
        <v>840</v>
      </c>
      <c r="X94" s="3"/>
      <c r="Y94" s="107">
        <v>1966356</v>
      </c>
      <c r="Z94" s="6" t="s">
        <v>1313</v>
      </c>
    </row>
    <row r="95" spans="22:26" ht="16.5">
      <c r="V95" s="58"/>
      <c r="W95" s="13" t="s">
        <v>1085</v>
      </c>
      <c r="X95" s="56"/>
      <c r="Y95" s="57">
        <v>200123.72</v>
      </c>
      <c r="Z95" s="6" t="s">
        <v>1313</v>
      </c>
    </row>
    <row r="96" spans="22:25" ht="16.5">
      <c r="V96" s="58"/>
      <c r="W96" s="58"/>
      <c r="Y96" s="134" t="e">
        <f>SUM(Y14:AA98X96)</f>
        <v>#NAME?</v>
      </c>
    </row>
    <row r="97" spans="22:23" ht="16.5">
      <c r="V97" s="58"/>
      <c r="W97" s="58"/>
    </row>
    <row r="98" spans="22:23" ht="16.5">
      <c r="V98" s="58"/>
      <c r="W98" s="58"/>
    </row>
    <row r="99" spans="22:23" ht="16.5">
      <c r="V99" s="58"/>
      <c r="W99" s="58"/>
    </row>
    <row r="100" spans="22:23" ht="16.5">
      <c r="V100" s="58"/>
      <c r="W100" s="58"/>
    </row>
    <row r="101" ht="16.5">
      <c r="V101" s="58"/>
    </row>
    <row r="102" ht="16.5">
      <c r="V102" s="58"/>
    </row>
    <row r="103" ht="16.5">
      <c r="V103" s="58"/>
    </row>
    <row r="104" ht="16.5">
      <c r="V104" s="58"/>
    </row>
    <row r="105" ht="16.5">
      <c r="V105" s="58"/>
    </row>
    <row r="106" ht="16.5">
      <c r="V106" s="58"/>
    </row>
    <row r="107" ht="16.5">
      <c r="V107" s="58"/>
    </row>
    <row r="108" ht="16.5">
      <c r="V108" s="58"/>
    </row>
    <row r="109" ht="16.5">
      <c r="V109" s="58"/>
    </row>
    <row r="110" ht="16.5">
      <c r="V110" s="58"/>
    </row>
    <row r="111" ht="16.5">
      <c r="V111" s="58"/>
    </row>
  </sheetData>
  <sheetProtection/>
  <mergeCells count="2">
    <mergeCell ref="B1:F1"/>
    <mergeCell ref="D3:F3"/>
  </mergeCells>
  <printOptions/>
  <pageMargins left="0.34" right="0" top="0.26" bottom="0.23" header="0.24" footer="0.23"/>
  <pageSetup horizontalDpi="600" verticalDpi="600" orientation="portrait" pageOrder="overThenDown" paperSize="9" scale="90" r:id="rId1"/>
</worksheet>
</file>

<file path=xl/worksheets/sheet9.xml><?xml version="1.0" encoding="utf-8"?>
<worksheet xmlns="http://schemas.openxmlformats.org/spreadsheetml/2006/main" xmlns:r="http://schemas.openxmlformats.org/officeDocument/2006/relationships">
  <sheetPr>
    <tabColor indexed="20"/>
  </sheetPr>
  <dimension ref="A1:H54"/>
  <sheetViews>
    <sheetView view="pageBreakPreview" zoomScaleSheetLayoutView="100" zoomScalePageLayoutView="0" workbookViewId="0" topLeftCell="A28">
      <selection activeCell="B34" sqref="B34"/>
    </sheetView>
  </sheetViews>
  <sheetFormatPr defaultColWidth="9.140625" defaultRowHeight="12.75"/>
  <cols>
    <col min="1" max="1" width="2.8515625" style="3" customWidth="1"/>
    <col min="2" max="2" width="39.8515625" style="3" customWidth="1"/>
    <col min="3" max="3" width="18.28125" style="12" customWidth="1"/>
    <col min="4" max="4" width="19.00390625" style="23" customWidth="1"/>
    <col min="5" max="5" width="18.7109375" style="3" customWidth="1"/>
    <col min="6" max="6" width="0.42578125" style="3" hidden="1" customWidth="1"/>
    <col min="7" max="7" width="20.421875" style="3" customWidth="1"/>
    <col min="8" max="16384" width="9.140625" style="3" customWidth="1"/>
  </cols>
  <sheetData>
    <row r="1" spans="1:6" ht="16.5">
      <c r="A1" s="590" t="s">
        <v>1141</v>
      </c>
      <c r="B1" s="590"/>
      <c r="C1" s="590"/>
      <c r="D1" s="590"/>
      <c r="E1" s="590"/>
      <c r="F1" s="590"/>
    </row>
    <row r="2" spans="1:6" ht="4.5" customHeight="1">
      <c r="A2" s="49"/>
      <c r="B2" s="49"/>
      <c r="C2" s="49"/>
      <c r="D2" s="362"/>
      <c r="E2" s="49"/>
      <c r="F2" s="49"/>
    </row>
    <row r="3" spans="3:5" s="5" customFormat="1" ht="16.5">
      <c r="C3" s="8"/>
      <c r="D3" s="216" t="s">
        <v>1140</v>
      </c>
      <c r="E3" s="210" t="s">
        <v>1042</v>
      </c>
    </row>
    <row r="4" spans="3:6" ht="16.5">
      <c r="C4" s="3"/>
      <c r="D4" s="608" t="s">
        <v>952</v>
      </c>
      <c r="E4" s="608"/>
      <c r="F4" s="608"/>
    </row>
    <row r="5" spans="1:2" ht="16.5">
      <c r="A5" s="9" t="s">
        <v>1270</v>
      </c>
      <c r="B5" s="9"/>
    </row>
    <row r="6" spans="1:2" ht="16.5">
      <c r="A6" s="9" t="s">
        <v>1271</v>
      </c>
      <c r="B6" s="9"/>
    </row>
    <row r="7" spans="1:5" ht="16.5">
      <c r="A7" s="3" t="s">
        <v>804</v>
      </c>
      <c r="B7" s="9"/>
      <c r="D7" s="23">
        <f>'Sub SCH'!G477</f>
        <v>979.76</v>
      </c>
      <c r="E7" s="23">
        <f>'Sub SCH'!G477+2000</f>
        <v>2979.76</v>
      </c>
    </row>
    <row r="8" spans="1:5" ht="21.75" customHeight="1">
      <c r="A8" s="3" t="s">
        <v>805</v>
      </c>
      <c r="B8" s="32"/>
      <c r="E8" s="56"/>
    </row>
    <row r="9" spans="2:5" ht="16.5">
      <c r="B9" s="32" t="s">
        <v>1272</v>
      </c>
      <c r="E9" s="56"/>
    </row>
    <row r="10" spans="2:5" ht="16.5">
      <c r="B10" s="26" t="s">
        <v>1273</v>
      </c>
      <c r="C10" s="3"/>
      <c r="D10" s="23">
        <f>'Trial balance 2010-11'!C403+'Trial balance 2010-11'!C398</f>
        <v>32975539.5</v>
      </c>
      <c r="E10" s="23">
        <f>'Trial Balance'!B410+'Trial Balance'!B405-2000</f>
        <v>11934446.11</v>
      </c>
    </row>
    <row r="11" spans="2:7" ht="16.5">
      <c r="B11" s="26" t="s">
        <v>1274</v>
      </c>
      <c r="C11" s="3"/>
      <c r="D11" s="23">
        <f>'Trial balance 2010-11'!C402</f>
        <v>1519614.15</v>
      </c>
      <c r="E11" s="23">
        <f>'Trial Balance'!B409</f>
        <v>1013796.15</v>
      </c>
      <c r="G11" s="16"/>
    </row>
    <row r="12" spans="2:5" ht="16.5">
      <c r="B12" s="26" t="s">
        <v>1276</v>
      </c>
      <c r="C12" s="3"/>
      <c r="D12" s="23">
        <f>'Trial balance 2010-11'!C400</f>
        <v>141453.91</v>
      </c>
      <c r="E12" s="23">
        <f>'Trial Balance'!B407</f>
        <v>915767.91</v>
      </c>
    </row>
    <row r="13" spans="2:5" ht="16.5">
      <c r="B13" s="26" t="s">
        <v>1277</v>
      </c>
      <c r="C13" s="3"/>
      <c r="D13" s="23">
        <f>'Trial balance 2010-11'!C401</f>
        <v>471.52</v>
      </c>
      <c r="E13" s="23">
        <f>'Trial Balance'!B408</f>
        <v>471.52</v>
      </c>
    </row>
    <row r="14" spans="1:7" ht="16.5">
      <c r="A14" s="3" t="s">
        <v>1208</v>
      </c>
      <c r="B14" s="26" t="s">
        <v>1050</v>
      </c>
      <c r="C14" s="3"/>
      <c r="D14" s="23">
        <f>'Trial balance 2010-11'!C396</f>
        <v>3956787.07</v>
      </c>
      <c r="E14" s="23">
        <f>'Trial Balance'!B403</f>
        <v>3818361.07</v>
      </c>
      <c r="G14" s="16"/>
    </row>
    <row r="15" spans="2:5" ht="16.5">
      <c r="B15" s="26" t="s">
        <v>1194</v>
      </c>
      <c r="C15" s="3"/>
      <c r="D15" s="23">
        <f>'Trial balance 2010-11'!C397</f>
        <v>2512.07</v>
      </c>
      <c r="E15" s="23">
        <f>'Trial Balance'!B404</f>
        <v>3835.67</v>
      </c>
    </row>
    <row r="16" spans="2:7" ht="16.5">
      <c r="B16" s="26" t="s">
        <v>1408</v>
      </c>
      <c r="C16" s="3"/>
      <c r="D16" s="23">
        <f>'Trial balance 2010-11'!C404</f>
        <v>708228</v>
      </c>
      <c r="E16" s="23">
        <f>'Trial Balance'!B411</f>
        <v>188229</v>
      </c>
      <c r="G16" s="16"/>
    </row>
    <row r="17" spans="2:5" ht="16.5">
      <c r="B17" s="32" t="s">
        <v>1278</v>
      </c>
      <c r="C17" s="3"/>
      <c r="E17" s="16"/>
    </row>
    <row r="18" spans="2:5" ht="16.5">
      <c r="B18" s="26" t="s">
        <v>1480</v>
      </c>
      <c r="C18" s="3"/>
      <c r="D18" s="23">
        <f>'Trial balance 2010-11'!C393</f>
        <v>10000100</v>
      </c>
      <c r="E18" s="23">
        <v>0</v>
      </c>
    </row>
    <row r="19" spans="2:7" ht="16.5">
      <c r="B19" s="26" t="s">
        <v>1049</v>
      </c>
      <c r="C19" s="3"/>
      <c r="D19" s="23">
        <v>0</v>
      </c>
      <c r="E19" s="23">
        <f>'Trial Balance'!B399</f>
        <v>11093926</v>
      </c>
      <c r="G19" s="16"/>
    </row>
    <row r="20" spans="2:7" ht="16.5">
      <c r="B20" s="26" t="s">
        <v>1051</v>
      </c>
      <c r="C20" s="3"/>
      <c r="D20" s="23">
        <f>'Trial balance 2010-11'!C394</f>
        <v>47511270</v>
      </c>
      <c r="E20" s="23">
        <f>'Trial Balance'!B401</f>
        <v>44999000</v>
      </c>
      <c r="G20" s="16"/>
    </row>
    <row r="21" spans="2:7" ht="16.5">
      <c r="B21" s="26" t="s">
        <v>1052</v>
      </c>
      <c r="C21" s="3"/>
      <c r="D21" s="23">
        <f>'Trial balance 2010-11'!C392</f>
        <v>32632439</v>
      </c>
      <c r="E21" s="23">
        <f>'Trial Balance'!B400</f>
        <v>30000000</v>
      </c>
      <c r="G21" s="16"/>
    </row>
    <row r="22" spans="2:5" ht="16.5">
      <c r="B22" s="32" t="s">
        <v>1279</v>
      </c>
      <c r="C22" s="3"/>
      <c r="E22" s="16"/>
    </row>
    <row r="23" spans="2:5" ht="16.5">
      <c r="B23" s="26" t="s">
        <v>1280</v>
      </c>
      <c r="C23" s="3"/>
      <c r="D23" s="23">
        <f>'Trial balance 2010-11'!C399</f>
        <v>90768908.21</v>
      </c>
      <c r="E23" s="23">
        <f>'Trial Balance'!B406</f>
        <v>9725746</v>
      </c>
    </row>
    <row r="24" spans="2:5" ht="7.5" customHeight="1">
      <c r="B24" s="26"/>
      <c r="C24" s="3"/>
      <c r="E24" s="16"/>
    </row>
    <row r="25" spans="1:7" ht="17.25" thickBot="1">
      <c r="A25" s="3" t="s">
        <v>1214</v>
      </c>
      <c r="B25" s="243" t="s">
        <v>1247</v>
      </c>
      <c r="C25" s="3"/>
      <c r="D25" s="308">
        <f>SUM(D7:D24)</f>
        <v>220218303.19</v>
      </c>
      <c r="E25" s="308">
        <f>SUM(E7:E23)</f>
        <v>113696559.19</v>
      </c>
      <c r="G25" s="17"/>
    </row>
    <row r="26" spans="1:7" ht="17.25" thickTop="1">
      <c r="A26" s="9" t="s">
        <v>1281</v>
      </c>
      <c r="B26" s="9"/>
      <c r="G26" s="14"/>
    </row>
    <row r="27" spans="1:7" ht="16.5">
      <c r="A27" s="9" t="s">
        <v>1282</v>
      </c>
      <c r="B27" s="9"/>
      <c r="E27" s="107"/>
      <c r="G27" s="17"/>
    </row>
    <row r="28" spans="1:3" ht="16.5">
      <c r="A28" s="3" t="s">
        <v>1053</v>
      </c>
      <c r="C28" s="3"/>
    </row>
    <row r="29" spans="1:3" ht="16.5">
      <c r="A29" s="3" t="s">
        <v>1283</v>
      </c>
      <c r="C29" s="3"/>
    </row>
    <row r="30" ht="16.5">
      <c r="C30" s="3"/>
    </row>
    <row r="31" spans="1:2" ht="16.5">
      <c r="A31" s="3" t="s">
        <v>806</v>
      </c>
      <c r="B31" s="32"/>
    </row>
    <row r="32" spans="2:5" ht="16.5">
      <c r="B32" s="3" t="s">
        <v>1284</v>
      </c>
      <c r="C32" s="23">
        <f>'Trial balance 2010-11'!C307</f>
        <v>22743</v>
      </c>
      <c r="E32" s="12">
        <v>32235</v>
      </c>
    </row>
    <row r="33" spans="2:5" ht="16.5">
      <c r="B33" s="3" t="s">
        <v>1285</v>
      </c>
      <c r="C33" s="23">
        <f>'Sub SCH'!G599</f>
        <v>677300</v>
      </c>
      <c r="E33" s="12">
        <v>551300</v>
      </c>
    </row>
    <row r="34" spans="2:5" ht="16.5">
      <c r="B34" s="3" t="s">
        <v>480</v>
      </c>
      <c r="C34" s="306">
        <f>'Sub SCH'!G68</f>
        <v>696301.01</v>
      </c>
      <c r="D34" s="216">
        <f>SUM(C32:C34)</f>
        <v>1396344.01</v>
      </c>
      <c r="E34" s="12">
        <v>332206.83</v>
      </c>
    </row>
    <row r="35" spans="5:8" ht="15" customHeight="1">
      <c r="E35" s="286"/>
      <c r="F35" s="23"/>
      <c r="H35" s="285"/>
    </row>
    <row r="36" spans="1:7" ht="16.5">
      <c r="A36" s="3" t="s">
        <v>807</v>
      </c>
      <c r="B36" s="32"/>
      <c r="C36" s="23"/>
      <c r="G36" s="107"/>
    </row>
    <row r="37" spans="2:7" ht="30.75" customHeight="1">
      <c r="B37" s="215" t="s">
        <v>1054</v>
      </c>
      <c r="C37" s="23">
        <f>'Trial balance 2010-11'!C269</f>
        <v>3332743</v>
      </c>
      <c r="E37" s="135">
        <v>2830053</v>
      </c>
      <c r="G37" s="17"/>
    </row>
    <row r="38" spans="2:7" ht="16.5">
      <c r="B38" s="3" t="s">
        <v>1286</v>
      </c>
      <c r="C38" s="23">
        <f>'Sub SCH'!G510</f>
        <v>3232804</v>
      </c>
      <c r="E38" s="244">
        <v>2509213</v>
      </c>
      <c r="G38" s="17"/>
    </row>
    <row r="39" spans="2:7" ht="16.5">
      <c r="B39" s="3" t="s">
        <v>1287</v>
      </c>
      <c r="C39" s="23">
        <f>'Trial balance 2010-11'!C272</f>
        <v>5781.85</v>
      </c>
      <c r="E39" s="244">
        <v>5781.85</v>
      </c>
      <c r="G39" s="17"/>
    </row>
    <row r="40" spans="2:7" ht="16.5">
      <c r="B40" s="3" t="s">
        <v>478</v>
      </c>
      <c r="C40" s="306">
        <f>'Sub SCH'!G109</f>
        <v>823969.65</v>
      </c>
      <c r="D40" s="216">
        <f>SUM(C37:C40)</f>
        <v>7395298.5</v>
      </c>
      <c r="E40" s="244">
        <v>594841.9</v>
      </c>
      <c r="G40" s="17"/>
    </row>
    <row r="41" spans="3:8" ht="16.5">
      <c r="C41" s="286"/>
      <c r="D41" s="286"/>
      <c r="E41" s="286"/>
      <c r="F41" s="23"/>
      <c r="H41" s="285"/>
    </row>
    <row r="42" spans="1:5" ht="16.5">
      <c r="A42" s="3" t="s">
        <v>808</v>
      </c>
      <c r="C42" s="23"/>
      <c r="E42" s="12"/>
    </row>
    <row r="43" spans="2:5" ht="16.5">
      <c r="B43" s="3" t="s">
        <v>1288</v>
      </c>
      <c r="C43" s="244">
        <f>'Sub SCH'!G115</f>
        <v>1157687</v>
      </c>
      <c r="D43" s="135"/>
      <c r="E43" s="23">
        <v>1157687</v>
      </c>
    </row>
    <row r="44" spans="2:5" ht="16.5">
      <c r="B44" s="3" t="s">
        <v>977</v>
      </c>
      <c r="C44" s="244">
        <f>'Trial balance 2010-11'!C256</f>
        <v>1088542</v>
      </c>
      <c r="D44" s="135"/>
      <c r="E44" s="23">
        <v>809092</v>
      </c>
    </row>
    <row r="45" spans="2:5" ht="16.5">
      <c r="B45" s="3" t="s">
        <v>1289</v>
      </c>
      <c r="C45" s="12">
        <f>'Sub SCH'!G119</f>
        <v>32049.5</v>
      </c>
      <c r="E45" s="23">
        <v>32049.5</v>
      </c>
    </row>
    <row r="46" spans="2:5" ht="16.5">
      <c r="B46" s="3" t="s">
        <v>479</v>
      </c>
      <c r="C46" s="25">
        <f>'Sub SCH'!G130</f>
        <v>105602</v>
      </c>
      <c r="D46" s="317">
        <f>SUM(C43:C46)</f>
        <v>2383880.5</v>
      </c>
      <c r="E46" s="286">
        <v>77980</v>
      </c>
    </row>
    <row r="47" spans="1:7" ht="16.5">
      <c r="A47" s="3" t="s">
        <v>1291</v>
      </c>
      <c r="B47" s="21"/>
      <c r="D47" s="216">
        <f>'Sub SCH'!G136</f>
        <v>3765324</v>
      </c>
      <c r="E47" s="12">
        <v>346381</v>
      </c>
      <c r="F47" s="5"/>
      <c r="G47" s="16"/>
    </row>
    <row r="48" spans="1:7" ht="16.5">
      <c r="A48" s="3" t="s">
        <v>995</v>
      </c>
      <c r="B48" s="26" t="s">
        <v>203</v>
      </c>
      <c r="D48" s="375">
        <f>'Trial balance 2010-11'!C315</f>
        <v>9126658</v>
      </c>
      <c r="E48" s="23">
        <v>0</v>
      </c>
      <c r="F48" s="5"/>
      <c r="G48" s="16"/>
    </row>
    <row r="49" spans="2:5" ht="17.25" thickBot="1">
      <c r="B49" s="243" t="s">
        <v>1247</v>
      </c>
      <c r="C49" s="23"/>
      <c r="D49" s="308">
        <f>D34+D40+D46+D47+D48</f>
        <v>24067505.009999998</v>
      </c>
      <c r="E49" s="288">
        <f>SUM(E32:E48)</f>
        <v>9278821.08</v>
      </c>
    </row>
    <row r="50" ht="17.25" hidden="1" thickTop="1">
      <c r="C50" s="310"/>
    </row>
    <row r="51" spans="3:5" ht="17.25" thickTop="1">
      <c r="C51" s="310"/>
      <c r="E51" s="14"/>
    </row>
    <row r="52" ht="16.5">
      <c r="C52" s="310"/>
    </row>
    <row r="53" spans="3:5" ht="16.5">
      <c r="C53" s="310"/>
      <c r="E53" s="14"/>
    </row>
    <row r="54" ht="16.5">
      <c r="E54" s="14"/>
    </row>
  </sheetData>
  <sheetProtection/>
  <mergeCells count="2">
    <mergeCell ref="A1:F1"/>
    <mergeCell ref="D4:F4"/>
  </mergeCells>
  <printOptions/>
  <pageMargins left="0" right="0" top="0" bottom="0" header="0.6" footer="0.17"/>
  <pageSetup horizontalDpi="600" verticalDpi="600" orientation="portrait" paperSize="9" r:id="rId1"/>
  <rowBreaks count="1" manualBreakCount="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accounts6</cp:lastModifiedBy>
  <cp:lastPrinted>2012-02-02T06:57:06Z</cp:lastPrinted>
  <dcterms:created xsi:type="dcterms:W3CDTF">1996-10-14T23:33:28Z</dcterms:created>
  <dcterms:modified xsi:type="dcterms:W3CDTF">2012-02-23T07:09:41Z</dcterms:modified>
  <cp:category/>
  <cp:version/>
  <cp:contentType/>
  <cp:contentStatus/>
</cp:coreProperties>
</file>